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mc:AlternateContent xmlns:mc="http://schemas.openxmlformats.org/markup-compatibility/2006">
    <mc:Choice Requires="x15">
      <x15ac:absPath xmlns:x15ac="http://schemas.microsoft.com/office/spreadsheetml/2010/11/ac" url="C:\Users\Ljubica\Desktop\"/>
    </mc:Choice>
  </mc:AlternateContent>
  <xr:revisionPtr revIDLastSave="0" documentId="13_ncr:1_{EDBB8488-FD11-4B2C-B00E-2691157E1E31}" xr6:coauthVersionLast="37" xr6:coauthVersionMax="3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1925" firstSheet="1" activeTab="8"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79021"/>
</workbook>
</file>

<file path=xl/calcChain.xml><?xml version="1.0" encoding="utf-8"?>
<calcChain xmlns="http://schemas.openxmlformats.org/spreadsheetml/2006/main">
  <c r="D170" i="5" l="1"/>
  <c r="C1433" i="1" l="1"/>
  <c r="G1433" i="1" s="1"/>
  <c r="D1433" i="1"/>
  <c r="H1433" i="1"/>
  <c r="C1434" i="1"/>
  <c r="G1434" i="1" s="1"/>
  <c r="D1434" i="1"/>
  <c r="H1434" i="1"/>
  <c r="C1439" i="1"/>
  <c r="G1439" i="1" s="1"/>
  <c r="I1439" i="1" s="1"/>
  <c r="D1439" i="1"/>
  <c r="H1439" i="1"/>
  <c r="J1439" i="1"/>
  <c r="C1440" i="1"/>
  <c r="D1440" i="1"/>
  <c r="C1441" i="1"/>
  <c r="G1441" i="1" s="1"/>
  <c r="D1441" i="1"/>
  <c r="H1441" i="1"/>
  <c r="J1441" i="1"/>
  <c r="C1442" i="1"/>
  <c r="D1442" i="1"/>
  <c r="C1443" i="1"/>
  <c r="G1443" i="1" s="1"/>
  <c r="D1443" i="1"/>
  <c r="H1443" i="1"/>
  <c r="J1443" i="1"/>
  <c r="C1444" i="1"/>
  <c r="D1444" i="1"/>
  <c r="J1444" i="1"/>
  <c r="C1446" i="1"/>
  <c r="H1446" i="1" s="1"/>
  <c r="D1446" i="1"/>
  <c r="G1446" i="1"/>
  <c r="I1446" i="1" s="1"/>
  <c r="C1447" i="1"/>
  <c r="D1447" i="1"/>
  <c r="C1448" i="1"/>
  <c r="H1448" i="1" s="1"/>
  <c r="D1448" i="1"/>
  <c r="G1448" i="1"/>
  <c r="C1449" i="1"/>
  <c r="D1449" i="1"/>
  <c r="C1450" i="1"/>
  <c r="H1450" i="1" s="1"/>
  <c r="D1450" i="1"/>
  <c r="G1450" i="1"/>
  <c r="I1450" i="1" s="1"/>
  <c r="C1451" i="1"/>
  <c r="D1451" i="1"/>
  <c r="C1452" i="1"/>
  <c r="H1452" i="1" s="1"/>
  <c r="D1452" i="1"/>
  <c r="G1452" i="1"/>
  <c r="C1455" i="1"/>
  <c r="D1455" i="1"/>
  <c r="C1456" i="1"/>
  <c r="H1456" i="1" s="1"/>
  <c r="D1456" i="1"/>
  <c r="G1456" i="1"/>
  <c r="C1457" i="1"/>
  <c r="D1457" i="1"/>
  <c r="G1457" i="1"/>
  <c r="C1458" i="1"/>
  <c r="D1458" i="1"/>
  <c r="G1458" i="1"/>
  <c r="C1459" i="1"/>
  <c r="D1459" i="1"/>
  <c r="G1459" i="1"/>
  <c r="C1460" i="1"/>
  <c r="D1460" i="1"/>
  <c r="G1460" i="1"/>
  <c r="C1462" i="1"/>
  <c r="D1462" i="1"/>
  <c r="C1463" i="1"/>
  <c r="D1463" i="1"/>
  <c r="C1464" i="1"/>
  <c r="D1464" i="1"/>
  <c r="C1465" i="1"/>
  <c r="D1465" i="1"/>
  <c r="C1466" i="1"/>
  <c r="D1466" i="1"/>
  <c r="C1467" i="1"/>
  <c r="D1467" i="1"/>
  <c r="C1468" i="1"/>
  <c r="D1468" i="1"/>
  <c r="C1471" i="1"/>
  <c r="D1471" i="1"/>
  <c r="C1472" i="1"/>
  <c r="D1472" i="1"/>
  <c r="C1473" i="1"/>
  <c r="D1473" i="1"/>
  <c r="C1474" i="1"/>
  <c r="D1474" i="1"/>
  <c r="C1476" i="1"/>
  <c r="D1476" i="1"/>
  <c r="G1476" i="1"/>
  <c r="C1477" i="1"/>
  <c r="D1477" i="1"/>
  <c r="G1477" i="1"/>
  <c r="C1478" i="1"/>
  <c r="D1478" i="1"/>
  <c r="G1478" i="1"/>
  <c r="C1479" i="1"/>
  <c r="D1479" i="1"/>
  <c r="G1479" i="1"/>
  <c r="C1480" i="1"/>
  <c r="G1480" i="1" s="1"/>
  <c r="H1480" i="1"/>
  <c r="C1482" i="1"/>
  <c r="G1482" i="1" s="1"/>
  <c r="H1482" i="1"/>
  <c r="C1484" i="1"/>
  <c r="C1485" i="1"/>
  <c r="H1485" i="1" s="1"/>
  <c r="G1485" i="1"/>
  <c r="C1486" i="1"/>
  <c r="C1487" i="1"/>
  <c r="G1487" i="1"/>
  <c r="H1487" i="1"/>
  <c r="C1488" i="1"/>
  <c r="G1488" i="1" s="1"/>
  <c r="H1488" i="1"/>
  <c r="C1489" i="1"/>
  <c r="H1489" i="1" s="1"/>
  <c r="G1489" i="1"/>
  <c r="C1490" i="1"/>
  <c r="G1490" i="1" s="1"/>
  <c r="H1490" i="1"/>
  <c r="C1491" i="1"/>
  <c r="G1491" i="1"/>
  <c r="H1491" i="1"/>
  <c r="C1492" i="1"/>
  <c r="G1492" i="1" s="1"/>
  <c r="H1492" i="1"/>
  <c r="C1494" i="1"/>
  <c r="G1494" i="1"/>
  <c r="H1494" i="1"/>
  <c r="C1495" i="1"/>
  <c r="G1495" i="1"/>
  <c r="H1495" i="1"/>
  <c r="C1496" i="1"/>
  <c r="C1497" i="1"/>
  <c r="H1497" i="1" s="1"/>
  <c r="G1497" i="1"/>
  <c r="C1498" i="1"/>
  <c r="C1500" i="1"/>
  <c r="G1500" i="1" s="1"/>
  <c r="H1500" i="1"/>
  <c r="G1501" i="1"/>
  <c r="C1502" i="1"/>
  <c r="G1502" i="1"/>
  <c r="H1502" i="1"/>
  <c r="C1503" i="1"/>
  <c r="G1503" i="1"/>
  <c r="H1503" i="1"/>
  <c r="C1504" i="1"/>
  <c r="G1504" i="1" s="1"/>
  <c r="H1504" i="1"/>
  <c r="C1505" i="1"/>
  <c r="H1505" i="1" s="1"/>
  <c r="G1505" i="1"/>
  <c r="C1506" i="1"/>
  <c r="H1506" i="1" s="1"/>
  <c r="G1506" i="1"/>
  <c r="C1507" i="1"/>
  <c r="G1507" i="1"/>
  <c r="H1507" i="1"/>
  <c r="C1508" i="1"/>
  <c r="G1508" i="1" s="1"/>
  <c r="H1508" i="1"/>
  <c r="C1509" i="1"/>
  <c r="H1509" i="1" s="1"/>
  <c r="G1509" i="1"/>
  <c r="C1510" i="1"/>
  <c r="G1510" i="1"/>
  <c r="H1510" i="1"/>
  <c r="C1512" i="1"/>
  <c r="G1512" i="1" s="1"/>
  <c r="H1512" i="1"/>
  <c r="C1513" i="1"/>
  <c r="C1514" i="1"/>
  <c r="G1514" i="1"/>
  <c r="H1514" i="1"/>
  <c r="C1515" i="1"/>
  <c r="G1515" i="1"/>
  <c r="H1515" i="1"/>
  <c r="C1516" i="1"/>
  <c r="C1520" i="1"/>
  <c r="G1520" i="1" s="1"/>
  <c r="H1520" i="1"/>
  <c r="C1521" i="1"/>
  <c r="C1522" i="1"/>
  <c r="G1522" i="1"/>
  <c r="H1522" i="1"/>
  <c r="C1523" i="1"/>
  <c r="G1523" i="1"/>
  <c r="H1523" i="1"/>
  <c r="C1526" i="1"/>
  <c r="H1526" i="1" s="1"/>
  <c r="G1526" i="1"/>
  <c r="C1527" i="1"/>
  <c r="G1527" i="1"/>
  <c r="H1527" i="1"/>
  <c r="C1528" i="1"/>
  <c r="G1528" i="1" s="1"/>
  <c r="H1528" i="1"/>
  <c r="C1529" i="1"/>
  <c r="H1529" i="1" s="1"/>
  <c r="G1529" i="1"/>
  <c r="C1531" i="1"/>
  <c r="G1531" i="1"/>
  <c r="H1531" i="1"/>
  <c r="C1532" i="1"/>
  <c r="G1532" i="1" s="1"/>
  <c r="H1532" i="1"/>
  <c r="C1533" i="1"/>
  <c r="H1533" i="1" s="1"/>
  <c r="G1533" i="1"/>
  <c r="C1534" i="1"/>
  <c r="H1534" i="1" s="1"/>
  <c r="G1534" i="1"/>
  <c r="C1536" i="1"/>
  <c r="C1537" i="1"/>
  <c r="H1537" i="1" s="1"/>
  <c r="G1537" i="1"/>
  <c r="C1538" i="1"/>
  <c r="C1539" i="1"/>
  <c r="G1539" i="1"/>
  <c r="H1539" i="1"/>
  <c r="C1541" i="1"/>
  <c r="C1542" i="1"/>
  <c r="G1542" i="1"/>
  <c r="H1542" i="1"/>
  <c r="C1543" i="1"/>
  <c r="G1543" i="1"/>
  <c r="H1543" i="1"/>
  <c r="C1544" i="1"/>
  <c r="C1546" i="1"/>
  <c r="G1546" i="1"/>
  <c r="H1546" i="1"/>
  <c r="C1547" i="1"/>
  <c r="C1548" i="1"/>
  <c r="C1549" i="1"/>
  <c r="G1549" i="1"/>
  <c r="H1549" i="1"/>
  <c r="C1551" i="1"/>
  <c r="C1552" i="1"/>
  <c r="H1552" i="1" s="1"/>
  <c r="G1552" i="1"/>
  <c r="C1553" i="1"/>
  <c r="G1553" i="1"/>
  <c r="H1553" i="1"/>
  <c r="C1554" i="1"/>
  <c r="G1554" i="1"/>
  <c r="H1554" i="1"/>
  <c r="C1556" i="1"/>
  <c r="C1557" i="1"/>
  <c r="G1557" i="1"/>
  <c r="H1557" i="1"/>
  <c r="C1558" i="1"/>
  <c r="G1558" i="1"/>
  <c r="H1558" i="1"/>
  <c r="C1559" i="1"/>
  <c r="C1561" i="1"/>
  <c r="G1561" i="1"/>
  <c r="H1561" i="1"/>
  <c r="C1562" i="1"/>
  <c r="G1562" i="1"/>
  <c r="H1562" i="1"/>
  <c r="C1563" i="1"/>
  <c r="C1564" i="1"/>
  <c r="H1564" i="1" s="1"/>
  <c r="G1564" i="1"/>
  <c r="C1566" i="1"/>
  <c r="G1566" i="1"/>
  <c r="H1566" i="1"/>
  <c r="C1567" i="1"/>
  <c r="C1568" i="1"/>
  <c r="H1568" i="1" s="1"/>
  <c r="G1568" i="1"/>
  <c r="C1569" i="1"/>
  <c r="G1569" i="1"/>
  <c r="H1569" i="1"/>
  <c r="C1571" i="1"/>
  <c r="C1572" i="1"/>
  <c r="H1572" i="1" s="1"/>
  <c r="G1572" i="1"/>
  <c r="C1573" i="1"/>
  <c r="G1573" i="1"/>
  <c r="H1573" i="1"/>
  <c r="C1574" i="1"/>
  <c r="G1574" i="1"/>
  <c r="H1574" i="1"/>
  <c r="C1575" i="1"/>
  <c r="C1577" i="1"/>
  <c r="G1577" i="1"/>
  <c r="H1577" i="1"/>
  <c r="C1578" i="1"/>
  <c r="H1578" i="1" s="1"/>
  <c r="G1578" i="1"/>
  <c r="C1579" i="1"/>
  <c r="C1580" i="1"/>
  <c r="H1580" i="1" s="1"/>
  <c r="G1580" i="1"/>
  <c r="E245" i="9"/>
  <c r="B245" i="9" s="1"/>
  <c r="F245" i="9"/>
  <c r="L245" i="9"/>
  <c r="M245" i="9"/>
  <c r="E246" i="9"/>
  <c r="L246" i="9"/>
  <c r="M246" i="9"/>
  <c r="F246" i="9" s="1"/>
  <c r="B246" i="9" s="1"/>
  <c r="E247" i="9"/>
  <c r="L247" i="9"/>
  <c r="M247" i="9"/>
  <c r="E248" i="9"/>
  <c r="L248" i="9"/>
  <c r="F248" i="9" s="1"/>
  <c r="B248" i="9" s="1"/>
  <c r="M248" i="9"/>
  <c r="E249" i="9"/>
  <c r="B249" i="9" s="1"/>
  <c r="F249" i="9"/>
  <c r="L249" i="9"/>
  <c r="M249" i="9"/>
  <c r="E250" i="9"/>
  <c r="L250" i="9"/>
  <c r="M250" i="9"/>
  <c r="F250" i="9" s="1"/>
  <c r="B250" i="9" s="1"/>
  <c r="E251" i="9"/>
  <c r="L251" i="9"/>
  <c r="M251" i="9"/>
  <c r="E252" i="9"/>
  <c r="L252" i="9"/>
  <c r="F252" i="9" s="1"/>
  <c r="B252" i="9" s="1"/>
  <c r="M252" i="9"/>
  <c r="E253" i="9"/>
  <c r="B253" i="9" s="1"/>
  <c r="F253" i="9"/>
  <c r="L253" i="9"/>
  <c r="M253" i="9"/>
  <c r="E254" i="9"/>
  <c r="L254" i="9"/>
  <c r="M254" i="9"/>
  <c r="F254" i="9" s="1"/>
  <c r="B254" i="9" s="1"/>
  <c r="E255" i="9"/>
  <c r="L255" i="9"/>
  <c r="M255" i="9"/>
  <c r="E256" i="9"/>
  <c r="L256" i="9"/>
  <c r="F256" i="9" s="1"/>
  <c r="B256" i="9" s="1"/>
  <c r="M256" i="9"/>
  <c r="E257" i="9"/>
  <c r="B257" i="9" s="1"/>
  <c r="F257" i="9"/>
  <c r="L257" i="9"/>
  <c r="M257" i="9"/>
  <c r="E258" i="9"/>
  <c r="L258" i="9"/>
  <c r="M258" i="9"/>
  <c r="F258" i="9" s="1"/>
  <c r="B258" i="9" s="1"/>
  <c r="E259" i="9"/>
  <c r="L259" i="9"/>
  <c r="M259" i="9"/>
  <c r="E260" i="9"/>
  <c r="L260" i="9"/>
  <c r="F260" i="9" s="1"/>
  <c r="B260" i="9" s="1"/>
  <c r="M260" i="9"/>
  <c r="E261" i="9"/>
  <c r="B261" i="9" s="1"/>
  <c r="F261" i="9"/>
  <c r="L261" i="9"/>
  <c r="M261" i="9"/>
  <c r="E262" i="9"/>
  <c r="L262" i="9"/>
  <c r="M262" i="9"/>
  <c r="F262" i="9" s="1"/>
  <c r="B262" i="9" s="1"/>
  <c r="E263" i="9"/>
  <c r="L263" i="9"/>
  <c r="M263" i="9"/>
  <c r="E264" i="9"/>
  <c r="L264" i="9"/>
  <c r="F264" i="9" s="1"/>
  <c r="B264" i="9" s="1"/>
  <c r="M264" i="9"/>
  <c r="E265" i="9"/>
  <c r="B265" i="9" s="1"/>
  <c r="F265" i="9"/>
  <c r="L265" i="9"/>
  <c r="M265" i="9"/>
  <c r="E266" i="9"/>
  <c r="L266" i="9"/>
  <c r="M266" i="9"/>
  <c r="F266" i="9" s="1"/>
  <c r="B266" i="9" s="1"/>
  <c r="E267" i="9"/>
  <c r="L267" i="9"/>
  <c r="M267" i="9"/>
  <c r="E268" i="9"/>
  <c r="L268" i="9"/>
  <c r="F268" i="9" s="1"/>
  <c r="B268" i="9" s="1"/>
  <c r="M268" i="9"/>
  <c r="E269" i="9"/>
  <c r="B269" i="9" s="1"/>
  <c r="F269" i="9"/>
  <c r="L269" i="9"/>
  <c r="M269" i="9"/>
  <c r="E270" i="9"/>
  <c r="L270" i="9"/>
  <c r="M270" i="9"/>
  <c r="F270" i="9" s="1"/>
  <c r="B270" i="9" s="1"/>
  <c r="E271" i="9"/>
  <c r="L271" i="9"/>
  <c r="M271" i="9"/>
  <c r="E272" i="9"/>
  <c r="F273" i="9"/>
  <c r="H273" i="9"/>
  <c r="E273" i="9" s="1"/>
  <c r="B273" i="9" s="1"/>
  <c r="I273" i="9"/>
  <c r="H274" i="9"/>
  <c r="L274" i="9"/>
  <c r="F274" i="9" s="1"/>
  <c r="F276" i="9"/>
  <c r="F277" i="9"/>
  <c r="F278" i="9"/>
  <c r="F279" i="9"/>
  <c r="G279" i="9"/>
  <c r="H279" i="9"/>
  <c r="F280" i="9"/>
  <c r="G280" i="9"/>
  <c r="E280" i="9" s="1"/>
  <c r="B280" i="9" s="1"/>
  <c r="H280" i="9"/>
  <c r="E281" i="9"/>
  <c r="B281" i="9" s="1"/>
  <c r="F281" i="9"/>
  <c r="G281" i="9"/>
  <c r="H281" i="9"/>
  <c r="F282" i="9"/>
  <c r="F283" i="9"/>
  <c r="G283" i="9"/>
  <c r="H283" i="9"/>
  <c r="E283" i="9" s="1"/>
  <c r="B283" i="9" s="1"/>
  <c r="F284" i="9"/>
  <c r="G284" i="9"/>
  <c r="H284" i="9"/>
  <c r="F285" i="9"/>
  <c r="G285" i="9"/>
  <c r="E285" i="9" s="1"/>
  <c r="B285" i="9" s="1"/>
  <c r="H285" i="9"/>
  <c r="F286" i="9"/>
  <c r="F287" i="9"/>
  <c r="F288" i="9"/>
  <c r="G288" i="9"/>
  <c r="E288" i="9" s="1"/>
  <c r="B288" i="9" s="1"/>
  <c r="H288" i="9"/>
  <c r="F289" i="9"/>
  <c r="F290" i="9"/>
  <c r="G290" i="9"/>
  <c r="H290" i="9"/>
  <c r="E290" i="9" s="1"/>
  <c r="B290" i="9" s="1"/>
  <c r="F291" i="9"/>
  <c r="F292" i="9"/>
  <c r="F293" i="9"/>
  <c r="F294" i="9"/>
  <c r="F295" i="9"/>
  <c r="F297" i="9"/>
  <c r="F296" i="9" s="1"/>
  <c r="F299" i="9"/>
  <c r="F298" i="9" s="1"/>
  <c r="J1429" i="9"/>
  <c r="L1429" i="9"/>
  <c r="M244" i="9"/>
  <c r="L244" i="9"/>
  <c r="F244" i="9"/>
  <c r="E244" i="9"/>
  <c r="B244" i="9" s="1"/>
  <c r="M243" i="9"/>
  <c r="L243" i="9"/>
  <c r="F243" i="9" s="1"/>
  <c r="E243" i="9"/>
  <c r="M242" i="9"/>
  <c r="L242" i="9"/>
  <c r="E242" i="9"/>
  <c r="M241" i="9"/>
  <c r="L241" i="9"/>
  <c r="E241" i="9"/>
  <c r="M240" i="9"/>
  <c r="L240" i="9"/>
  <c r="F240" i="9"/>
  <c r="E240" i="9"/>
  <c r="B240" i="9" s="1"/>
  <c r="M239" i="9"/>
  <c r="L239" i="9"/>
  <c r="F239" i="9" s="1"/>
  <c r="E239" i="9"/>
  <c r="M238" i="9"/>
  <c r="L238" i="9"/>
  <c r="E238" i="9"/>
  <c r="M237" i="9"/>
  <c r="L237" i="9"/>
  <c r="E237" i="9"/>
  <c r="M236" i="9"/>
  <c r="L236" i="9"/>
  <c r="F236" i="9"/>
  <c r="E236" i="9"/>
  <c r="B236" i="9" s="1"/>
  <c r="M235" i="9"/>
  <c r="L235" i="9"/>
  <c r="F235" i="9" s="1"/>
  <c r="E235" i="9"/>
  <c r="M234" i="9"/>
  <c r="L234" i="9"/>
  <c r="E234" i="9"/>
  <c r="M233" i="9"/>
  <c r="L233" i="9"/>
  <c r="E233" i="9"/>
  <c r="M232" i="9"/>
  <c r="L232" i="9"/>
  <c r="F232" i="9"/>
  <c r="E232" i="9"/>
  <c r="B232" i="9" s="1"/>
  <c r="M231" i="9"/>
  <c r="L231" i="9"/>
  <c r="F231" i="9" s="1"/>
  <c r="E231" i="9"/>
  <c r="M230" i="9"/>
  <c r="L230" i="9"/>
  <c r="E230" i="9"/>
  <c r="M229" i="9"/>
  <c r="L229" i="9"/>
  <c r="E229" i="9"/>
  <c r="M228" i="9"/>
  <c r="L228" i="9"/>
  <c r="F228" i="9"/>
  <c r="E228" i="9"/>
  <c r="B228" i="9" s="1"/>
  <c r="M227" i="9"/>
  <c r="L227" i="9"/>
  <c r="F227" i="9" s="1"/>
  <c r="E227" i="9"/>
  <c r="M226" i="9"/>
  <c r="L226" i="9"/>
  <c r="E226" i="9"/>
  <c r="H225" i="9"/>
  <c r="E225" i="9" s="1"/>
  <c r="B225" i="9" s="1"/>
  <c r="G225" i="9"/>
  <c r="F225" i="9"/>
  <c r="M224" i="9"/>
  <c r="L224" i="9"/>
  <c r="F224" i="9"/>
  <c r="E224" i="9"/>
  <c r="B224" i="9" s="1"/>
  <c r="M223" i="9"/>
  <c r="L223" i="9"/>
  <c r="F223" i="9"/>
  <c r="E223" i="9"/>
  <c r="B223" i="9" s="1"/>
  <c r="M222" i="9"/>
  <c r="L222" i="9"/>
  <c r="E222" i="9"/>
  <c r="M221" i="9"/>
  <c r="L221" i="9"/>
  <c r="E221" i="9"/>
  <c r="M220" i="9"/>
  <c r="L220" i="9"/>
  <c r="F220" i="9"/>
  <c r="E220" i="9"/>
  <c r="B220" i="9" s="1"/>
  <c r="M219" i="9"/>
  <c r="L219" i="9"/>
  <c r="F219" i="9"/>
  <c r="E219" i="9"/>
  <c r="B219" i="9" s="1"/>
  <c r="M218" i="9"/>
  <c r="L218" i="9"/>
  <c r="E218" i="9"/>
  <c r="M217" i="9"/>
  <c r="L217" i="9"/>
  <c r="E217" i="9"/>
  <c r="M216" i="9"/>
  <c r="L216" i="9"/>
  <c r="F216" i="9" s="1"/>
  <c r="E216" i="9"/>
  <c r="M215" i="9"/>
  <c r="L215" i="9"/>
  <c r="F215" i="9"/>
  <c r="E215" i="9"/>
  <c r="M214" i="9"/>
  <c r="L214" i="9"/>
  <c r="E214" i="9"/>
  <c r="M213" i="9"/>
  <c r="L213" i="9"/>
  <c r="F213" i="9" s="1"/>
  <c r="E213" i="9"/>
  <c r="B213" i="9" s="1"/>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G158" i="9"/>
  <c r="F158" i="9"/>
  <c r="E158" i="9"/>
  <c r="B158" i="9" s="1"/>
  <c r="H157" i="9"/>
  <c r="G157" i="9"/>
  <c r="E157" i="9" s="1"/>
  <c r="B157" i="9" s="1"/>
  <c r="F157" i="9"/>
  <c r="H156" i="9"/>
  <c r="G156" i="9"/>
  <c r="E156" i="9" s="1"/>
  <c r="B156" i="9" s="1"/>
  <c r="F156" i="9"/>
  <c r="H155" i="9"/>
  <c r="G155" i="9"/>
  <c r="F155" i="9"/>
  <c r="E155" i="9"/>
  <c r="B155" i="9" s="1"/>
  <c r="H154" i="9"/>
  <c r="G154" i="9"/>
  <c r="F154" i="9"/>
  <c r="E154" i="9"/>
  <c r="B154" i="9" s="1"/>
  <c r="H153" i="9"/>
  <c r="G153" i="9"/>
  <c r="E153" i="9" s="1"/>
  <c r="B153" i="9" s="1"/>
  <c r="F153" i="9"/>
  <c r="H152" i="9"/>
  <c r="G152" i="9"/>
  <c r="E152" i="9" s="1"/>
  <c r="B152" i="9" s="1"/>
  <c r="F152" i="9"/>
  <c r="H151" i="9"/>
  <c r="G151" i="9"/>
  <c r="F151" i="9"/>
  <c r="E151" i="9"/>
  <c r="B151" i="9" s="1"/>
  <c r="H150" i="9"/>
  <c r="G150" i="9"/>
  <c r="F150" i="9"/>
  <c r="E150" i="9"/>
  <c r="H149" i="9"/>
  <c r="G149" i="9"/>
  <c r="E149" i="9" s="1"/>
  <c r="B149" i="9" s="1"/>
  <c r="F149" i="9"/>
  <c r="H148" i="9"/>
  <c r="G148" i="9"/>
  <c r="E148" i="9" s="1"/>
  <c r="F148" i="9"/>
  <c r="B148" i="9"/>
  <c r="H147" i="9"/>
  <c r="G147" i="9"/>
  <c r="F147" i="9"/>
  <c r="E147" i="9"/>
  <c r="B147" i="9" s="1"/>
  <c r="H146" i="9"/>
  <c r="G146" i="9"/>
  <c r="F146" i="9"/>
  <c r="E146" i="9"/>
  <c r="B146" i="9" s="1"/>
  <c r="H145" i="9"/>
  <c r="G145" i="9"/>
  <c r="E145" i="9" s="1"/>
  <c r="B145" i="9" s="1"/>
  <c r="F145" i="9"/>
  <c r="H144" i="9"/>
  <c r="G144" i="9"/>
  <c r="F144" i="9"/>
  <c r="H143" i="9"/>
  <c r="G143" i="9"/>
  <c r="F143" i="9"/>
  <c r="E143" i="9"/>
  <c r="B143" i="9" s="1"/>
  <c r="F142" i="9"/>
  <c r="H141" i="9"/>
  <c r="G141" i="9"/>
  <c r="E141" i="9" s="1"/>
  <c r="B141" i="9" s="1"/>
  <c r="F141" i="9"/>
  <c r="H140" i="9"/>
  <c r="G140" i="9"/>
  <c r="F140" i="9"/>
  <c r="H139" i="9"/>
  <c r="G139" i="9"/>
  <c r="F139" i="9"/>
  <c r="E139" i="9"/>
  <c r="B139" i="9" s="1"/>
  <c r="H138" i="9"/>
  <c r="G138" i="9"/>
  <c r="F138" i="9"/>
  <c r="E138" i="9"/>
  <c r="B138" i="9" s="1"/>
  <c r="H137" i="9"/>
  <c r="G137" i="9"/>
  <c r="E137" i="9" s="1"/>
  <c r="B137" i="9" s="1"/>
  <c r="F137" i="9"/>
  <c r="H136" i="9"/>
  <c r="G136" i="9"/>
  <c r="E136" i="9" s="1"/>
  <c r="B136" i="9" s="1"/>
  <c r="F136" i="9"/>
  <c r="H135" i="9"/>
  <c r="G135" i="9"/>
  <c r="F135" i="9"/>
  <c r="E135" i="9"/>
  <c r="B135" i="9" s="1"/>
  <c r="H134" i="9"/>
  <c r="G134" i="9"/>
  <c r="F134" i="9"/>
  <c r="E134" i="9"/>
  <c r="B134" i="9" s="1"/>
  <c r="H133" i="9"/>
  <c r="G133" i="9"/>
  <c r="E133" i="9" s="1"/>
  <c r="B133" i="9" s="1"/>
  <c r="F133" i="9"/>
  <c r="H132" i="9"/>
  <c r="G132" i="9"/>
  <c r="E132" i="9" s="1"/>
  <c r="B132" i="9" s="1"/>
  <c r="F132" i="9"/>
  <c r="H131" i="9"/>
  <c r="G131" i="9"/>
  <c r="F131" i="9"/>
  <c r="E131" i="9"/>
  <c r="B131" i="9" s="1"/>
  <c r="H130" i="9"/>
  <c r="G130" i="9"/>
  <c r="F130" i="9"/>
  <c r="E130" i="9"/>
  <c r="H129" i="9"/>
  <c r="G129" i="9"/>
  <c r="E129" i="9" s="1"/>
  <c r="B129" i="9" s="1"/>
  <c r="F129" i="9"/>
  <c r="H128" i="9"/>
  <c r="G128" i="9"/>
  <c r="E128" i="9" s="1"/>
  <c r="F128" i="9"/>
  <c r="B128" i="9"/>
  <c r="H127" i="9"/>
  <c r="G127" i="9"/>
  <c r="F127" i="9"/>
  <c r="E127" i="9"/>
  <c r="B127" i="9" s="1"/>
  <c r="H126" i="9"/>
  <c r="G126" i="9"/>
  <c r="F126" i="9"/>
  <c r="E126" i="9"/>
  <c r="B126" i="9" s="1"/>
  <c r="H125" i="9"/>
  <c r="G125" i="9"/>
  <c r="E125" i="9" s="1"/>
  <c r="B125" i="9" s="1"/>
  <c r="F125" i="9"/>
  <c r="H124" i="9"/>
  <c r="G124" i="9"/>
  <c r="F124" i="9"/>
  <c r="H123" i="9"/>
  <c r="G123" i="9"/>
  <c r="F123" i="9"/>
  <c r="E123" i="9"/>
  <c r="B123" i="9" s="1"/>
  <c r="H122" i="9"/>
  <c r="G122" i="9"/>
  <c r="F122" i="9"/>
  <c r="E122" i="9"/>
  <c r="B122" i="9" s="1"/>
  <c r="H121" i="9"/>
  <c r="G121" i="9"/>
  <c r="E121" i="9" s="1"/>
  <c r="B121" i="9" s="1"/>
  <c r="F121" i="9"/>
  <c r="H120" i="9"/>
  <c r="G120" i="9"/>
  <c r="E120" i="9" s="1"/>
  <c r="B120" i="9" s="1"/>
  <c r="F120" i="9"/>
  <c r="H119" i="9"/>
  <c r="G119" i="9"/>
  <c r="F119" i="9"/>
  <c r="E119" i="9"/>
  <c r="B119" i="9" s="1"/>
  <c r="H118" i="9"/>
  <c r="G118" i="9"/>
  <c r="F118" i="9"/>
  <c r="E118" i="9"/>
  <c r="B118" i="9" s="1"/>
  <c r="H117" i="9"/>
  <c r="G117" i="9"/>
  <c r="E117" i="9" s="1"/>
  <c r="B117" i="9" s="1"/>
  <c r="F117" i="9"/>
  <c r="H116" i="9"/>
  <c r="G116" i="9"/>
  <c r="E116" i="9" s="1"/>
  <c r="B116" i="9" s="1"/>
  <c r="F116" i="9"/>
  <c r="H115" i="9"/>
  <c r="G115" i="9"/>
  <c r="F115" i="9"/>
  <c r="E115" i="9"/>
  <c r="B115" i="9" s="1"/>
  <c r="H114" i="9"/>
  <c r="G114" i="9"/>
  <c r="F114" i="9"/>
  <c r="E114" i="9"/>
  <c r="H113" i="9"/>
  <c r="G113" i="9"/>
  <c r="E113" i="9" s="1"/>
  <c r="B113" i="9" s="1"/>
  <c r="F113" i="9"/>
  <c r="H112" i="9"/>
  <c r="G112" i="9"/>
  <c r="E112" i="9" s="1"/>
  <c r="F112" i="9"/>
  <c r="B112" i="9"/>
  <c r="H111" i="9"/>
  <c r="G111" i="9"/>
  <c r="F111" i="9"/>
  <c r="E111" i="9"/>
  <c r="B111" i="9" s="1"/>
  <c r="H110" i="9"/>
  <c r="G110" i="9"/>
  <c r="F110" i="9"/>
  <c r="E110" i="9"/>
  <c r="B110" i="9" s="1"/>
  <c r="H109" i="9"/>
  <c r="G109" i="9"/>
  <c r="E109" i="9" s="1"/>
  <c r="B109" i="9" s="1"/>
  <c r="F109" i="9"/>
  <c r="H108" i="9"/>
  <c r="G108" i="9"/>
  <c r="F108" i="9"/>
  <c r="H107" i="9"/>
  <c r="G107" i="9"/>
  <c r="F107" i="9"/>
  <c r="E107" i="9"/>
  <c r="B107" i="9" s="1"/>
  <c r="H106" i="9"/>
  <c r="G106" i="9"/>
  <c r="F106" i="9"/>
  <c r="E106" i="9"/>
  <c r="B106" i="9" s="1"/>
  <c r="H105" i="9"/>
  <c r="G105" i="9"/>
  <c r="E105" i="9" s="1"/>
  <c r="B105" i="9" s="1"/>
  <c r="F105" i="9"/>
  <c r="H104" i="9"/>
  <c r="G104" i="9"/>
  <c r="E104" i="9" s="1"/>
  <c r="B104" i="9" s="1"/>
  <c r="F104" i="9"/>
  <c r="H103" i="9"/>
  <c r="G103" i="9"/>
  <c r="F103" i="9"/>
  <c r="E103" i="9"/>
  <c r="B103" i="9" s="1"/>
  <c r="H102" i="9"/>
  <c r="G102" i="9"/>
  <c r="F102" i="9"/>
  <c r="E102" i="9"/>
  <c r="B102" i="9" s="1"/>
  <c r="H101" i="9"/>
  <c r="G101" i="9"/>
  <c r="E101" i="9" s="1"/>
  <c r="B101" i="9" s="1"/>
  <c r="F101" i="9"/>
  <c r="H100" i="9"/>
  <c r="G100" i="9"/>
  <c r="E100" i="9" s="1"/>
  <c r="B100" i="9" s="1"/>
  <c r="F100" i="9"/>
  <c r="H99" i="9"/>
  <c r="G99" i="9"/>
  <c r="F99" i="9"/>
  <c r="E99" i="9"/>
  <c r="B99" i="9" s="1"/>
  <c r="H98" i="9"/>
  <c r="G98" i="9"/>
  <c r="F98" i="9"/>
  <c r="E98" i="9"/>
  <c r="H97" i="9"/>
  <c r="G97" i="9"/>
  <c r="E97" i="9" s="1"/>
  <c r="B97" i="9" s="1"/>
  <c r="F97" i="9"/>
  <c r="H96" i="9"/>
  <c r="G96" i="9"/>
  <c r="E96" i="9" s="1"/>
  <c r="F96" i="9"/>
  <c r="B96" i="9"/>
  <c r="H95" i="9"/>
  <c r="G95" i="9"/>
  <c r="F95" i="9"/>
  <c r="E95" i="9"/>
  <c r="B95" i="9" s="1"/>
  <c r="H94" i="9"/>
  <c r="G94" i="9"/>
  <c r="F94" i="9"/>
  <c r="E94" i="9"/>
  <c r="B94" i="9" s="1"/>
  <c r="H93" i="9"/>
  <c r="G93" i="9"/>
  <c r="E93" i="9" s="1"/>
  <c r="B93" i="9" s="1"/>
  <c r="F93" i="9"/>
  <c r="H92" i="9"/>
  <c r="G92" i="9"/>
  <c r="F92" i="9"/>
  <c r="H91" i="9"/>
  <c r="G91" i="9"/>
  <c r="F91" i="9"/>
  <c r="E91" i="9"/>
  <c r="B91" i="9" s="1"/>
  <c r="H90" i="9"/>
  <c r="G90" i="9"/>
  <c r="F90" i="9"/>
  <c r="E90" i="9"/>
  <c r="B90" i="9" s="1"/>
  <c r="H89" i="9"/>
  <c r="G89" i="9"/>
  <c r="E89" i="9" s="1"/>
  <c r="B89" i="9" s="1"/>
  <c r="F89" i="9"/>
  <c r="H88" i="9"/>
  <c r="G88" i="9"/>
  <c r="E88" i="9" s="1"/>
  <c r="B88" i="9" s="1"/>
  <c r="F88" i="9"/>
  <c r="H87" i="9"/>
  <c r="G87" i="9"/>
  <c r="F87" i="9"/>
  <c r="E87" i="9"/>
  <c r="B87" i="9" s="1"/>
  <c r="H86" i="9"/>
  <c r="G86" i="9"/>
  <c r="F86" i="9"/>
  <c r="E86" i="9"/>
  <c r="B86" i="9" s="1"/>
  <c r="H85" i="9"/>
  <c r="G85" i="9"/>
  <c r="E85" i="9" s="1"/>
  <c r="B85" i="9" s="1"/>
  <c r="F85" i="9"/>
  <c r="H84" i="9"/>
  <c r="G84" i="9"/>
  <c r="E84" i="9" s="1"/>
  <c r="B84" i="9" s="1"/>
  <c r="F84" i="9"/>
  <c r="H83" i="9"/>
  <c r="G83" i="9"/>
  <c r="F83" i="9"/>
  <c r="E83" i="9"/>
  <c r="B83" i="9" s="1"/>
  <c r="H82" i="9"/>
  <c r="G82" i="9"/>
  <c r="F82" i="9"/>
  <c r="E82" i="9"/>
  <c r="H81" i="9"/>
  <c r="G81" i="9"/>
  <c r="E81" i="9" s="1"/>
  <c r="B81" i="9" s="1"/>
  <c r="F81" i="9"/>
  <c r="H80" i="9"/>
  <c r="G80" i="9"/>
  <c r="E80" i="9" s="1"/>
  <c r="F80" i="9"/>
  <c r="B80" i="9"/>
  <c r="H79" i="9"/>
  <c r="G79" i="9"/>
  <c r="F79" i="9"/>
  <c r="E79" i="9"/>
  <c r="B79" i="9" s="1"/>
  <c r="H78" i="9"/>
  <c r="G78" i="9"/>
  <c r="F78" i="9"/>
  <c r="E78" i="9"/>
  <c r="B78" i="9" s="1"/>
  <c r="H77" i="9"/>
  <c r="G77" i="9"/>
  <c r="E77" i="9" s="1"/>
  <c r="B77" i="9" s="1"/>
  <c r="F77" i="9"/>
  <c r="H76" i="9"/>
  <c r="G76" i="9"/>
  <c r="F76" i="9"/>
  <c r="H75" i="9"/>
  <c r="G75" i="9"/>
  <c r="F75" i="9"/>
  <c r="E75" i="9"/>
  <c r="B75" i="9" s="1"/>
  <c r="H74" i="9"/>
  <c r="G74" i="9"/>
  <c r="F74" i="9"/>
  <c r="E74" i="9"/>
  <c r="B74" i="9" s="1"/>
  <c r="H73" i="9"/>
  <c r="G73" i="9"/>
  <c r="E73" i="9" s="1"/>
  <c r="B73" i="9" s="1"/>
  <c r="F73" i="9"/>
  <c r="H72" i="9"/>
  <c r="G72" i="9"/>
  <c r="E72" i="9" s="1"/>
  <c r="B72" i="9" s="1"/>
  <c r="F72" i="9"/>
  <c r="H71" i="9"/>
  <c r="G71" i="9"/>
  <c r="F71" i="9"/>
  <c r="E71" i="9"/>
  <c r="B71" i="9" s="1"/>
  <c r="H70" i="9"/>
  <c r="G70" i="9"/>
  <c r="F70" i="9"/>
  <c r="E70" i="9"/>
  <c r="B70" i="9" s="1"/>
  <c r="H69" i="9"/>
  <c r="G69" i="9"/>
  <c r="E69" i="9" s="1"/>
  <c r="B69" i="9" s="1"/>
  <c r="F69" i="9"/>
  <c r="H68" i="9"/>
  <c r="G68" i="9"/>
  <c r="E68" i="9" s="1"/>
  <c r="B68" i="9" s="1"/>
  <c r="F68" i="9"/>
  <c r="H67" i="9"/>
  <c r="G67" i="9"/>
  <c r="F67" i="9"/>
  <c r="E67" i="9"/>
  <c r="B67" i="9" s="1"/>
  <c r="H66" i="9"/>
  <c r="G66" i="9"/>
  <c r="F66" i="9"/>
  <c r="E66" i="9"/>
  <c r="H65" i="9"/>
  <c r="G65" i="9"/>
  <c r="E65" i="9" s="1"/>
  <c r="B65" i="9" s="1"/>
  <c r="F65" i="9"/>
  <c r="H64" i="9"/>
  <c r="G64" i="9"/>
  <c r="E64" i="9" s="1"/>
  <c r="F64" i="9"/>
  <c r="B64" i="9"/>
  <c r="H63" i="9"/>
  <c r="G63" i="9"/>
  <c r="F63" i="9"/>
  <c r="E63" i="9"/>
  <c r="B63" i="9" s="1"/>
  <c r="H62" i="9"/>
  <c r="G62" i="9"/>
  <c r="F62" i="9"/>
  <c r="E62" i="9"/>
  <c r="B62" i="9" s="1"/>
  <c r="H61" i="9"/>
  <c r="G61" i="9"/>
  <c r="E61" i="9" s="1"/>
  <c r="B61" i="9" s="1"/>
  <c r="F61" i="9"/>
  <c r="H60" i="9"/>
  <c r="G60" i="9"/>
  <c r="F60" i="9"/>
  <c r="H59" i="9"/>
  <c r="G59" i="9"/>
  <c r="F59" i="9"/>
  <c r="E59" i="9"/>
  <c r="B59" i="9" s="1"/>
  <c r="H58" i="9"/>
  <c r="G58" i="9"/>
  <c r="F58" i="9"/>
  <c r="E58" i="9"/>
  <c r="B58" i="9" s="1"/>
  <c r="H57" i="9"/>
  <c r="G57" i="9"/>
  <c r="E57" i="9" s="1"/>
  <c r="B57" i="9" s="1"/>
  <c r="F57" i="9"/>
  <c r="H56" i="9"/>
  <c r="G56" i="9"/>
  <c r="E56" i="9" s="1"/>
  <c r="B56" i="9" s="1"/>
  <c r="F56" i="9"/>
  <c r="H55" i="9"/>
  <c r="G55" i="9"/>
  <c r="F55" i="9"/>
  <c r="E55" i="9"/>
  <c r="B55" i="9" s="1"/>
  <c r="H54" i="9"/>
  <c r="G54" i="9"/>
  <c r="F54" i="9"/>
  <c r="E54" i="9"/>
  <c r="B54" i="9" s="1"/>
  <c r="H53" i="9"/>
  <c r="G53" i="9"/>
  <c r="E53" i="9" s="1"/>
  <c r="B53" i="9" s="1"/>
  <c r="F53" i="9"/>
  <c r="H52" i="9"/>
  <c r="G52" i="9"/>
  <c r="E52" i="9" s="1"/>
  <c r="B52" i="9" s="1"/>
  <c r="F52" i="9"/>
  <c r="H51" i="9"/>
  <c r="G51" i="9"/>
  <c r="F51" i="9"/>
  <c r="E51" i="9"/>
  <c r="B51" i="9" s="1"/>
  <c r="H50" i="9"/>
  <c r="G50" i="9"/>
  <c r="F50" i="9"/>
  <c r="E50" i="9"/>
  <c r="H49" i="9"/>
  <c r="G49" i="9"/>
  <c r="E49" i="9" s="1"/>
  <c r="B49" i="9" s="1"/>
  <c r="F49" i="9"/>
  <c r="H48" i="9"/>
  <c r="G48" i="9"/>
  <c r="E48" i="9" s="1"/>
  <c r="F48" i="9"/>
  <c r="B48" i="9"/>
  <c r="H47" i="9"/>
  <c r="G47" i="9"/>
  <c r="F47" i="9"/>
  <c r="E47" i="9"/>
  <c r="B47" i="9" s="1"/>
  <c r="H46" i="9"/>
  <c r="G46" i="9"/>
  <c r="F46" i="9"/>
  <c r="E46" i="9"/>
  <c r="B46" i="9" s="1"/>
  <c r="H45" i="9"/>
  <c r="G45" i="9"/>
  <c r="E45" i="9" s="1"/>
  <c r="B45" i="9" s="1"/>
  <c r="F45" i="9"/>
  <c r="H44" i="9"/>
  <c r="G44" i="9"/>
  <c r="F44" i="9"/>
  <c r="H43" i="9"/>
  <c r="G43" i="9"/>
  <c r="F43" i="9"/>
  <c r="E43" i="9"/>
  <c r="B43" i="9" s="1"/>
  <c r="H42" i="9"/>
  <c r="G42" i="9"/>
  <c r="F42" i="9"/>
  <c r="E42" i="9"/>
  <c r="B42" i="9" s="1"/>
  <c r="H41" i="9"/>
  <c r="G41" i="9"/>
  <c r="E41" i="9" s="1"/>
  <c r="B41" i="9" s="1"/>
  <c r="F41" i="9"/>
  <c r="H40" i="9"/>
  <c r="G40" i="9"/>
  <c r="E40" i="9" s="1"/>
  <c r="B40" i="9" s="1"/>
  <c r="F40" i="9"/>
  <c r="H39" i="9"/>
  <c r="G39" i="9"/>
  <c r="F39" i="9"/>
  <c r="E39" i="9"/>
  <c r="B39" i="9" s="1"/>
  <c r="H38" i="9"/>
  <c r="G38" i="9"/>
  <c r="F38" i="9"/>
  <c r="E38" i="9"/>
  <c r="B38" i="9" s="1"/>
  <c r="H37" i="9"/>
  <c r="G37" i="9"/>
  <c r="E37" i="9" s="1"/>
  <c r="B37" i="9" s="1"/>
  <c r="F37" i="9"/>
  <c r="H36" i="9"/>
  <c r="G36" i="9"/>
  <c r="E36" i="9" s="1"/>
  <c r="B36" i="9" s="1"/>
  <c r="F36" i="9"/>
  <c r="H35" i="9"/>
  <c r="G35" i="9"/>
  <c r="F35" i="9"/>
  <c r="E35" i="9"/>
  <c r="B35" i="9" s="1"/>
  <c r="H34" i="9"/>
  <c r="G34" i="9"/>
  <c r="F34" i="9"/>
  <c r="E34" i="9"/>
  <c r="H33" i="9"/>
  <c r="G33" i="9"/>
  <c r="E33" i="9" s="1"/>
  <c r="B33" i="9" s="1"/>
  <c r="F33" i="9"/>
  <c r="H32" i="9"/>
  <c r="G32" i="9"/>
  <c r="E32" i="9" s="1"/>
  <c r="F32" i="9"/>
  <c r="B32" i="9"/>
  <c r="H31" i="9"/>
  <c r="G31" i="9"/>
  <c r="F31" i="9"/>
  <c r="E31" i="9"/>
  <c r="B31" i="9" s="1"/>
  <c r="H30" i="9"/>
  <c r="G30" i="9"/>
  <c r="F30" i="9"/>
  <c r="E30" i="9"/>
  <c r="B30" i="9" s="1"/>
  <c r="H29" i="9"/>
  <c r="G29" i="9"/>
  <c r="E29" i="9" s="1"/>
  <c r="B29" i="9" s="1"/>
  <c r="F29" i="9"/>
  <c r="H28" i="9"/>
  <c r="G28" i="9"/>
  <c r="F28" i="9"/>
  <c r="H27" i="9"/>
  <c r="G27" i="9"/>
  <c r="F27" i="9"/>
  <c r="E27" i="9"/>
  <c r="B27" i="9" s="1"/>
  <c r="H26" i="9"/>
  <c r="G26" i="9"/>
  <c r="F26" i="9"/>
  <c r="E26" i="9"/>
  <c r="B26" i="9" s="1"/>
  <c r="H25" i="9"/>
  <c r="G25" i="9"/>
  <c r="E25" i="9" s="1"/>
  <c r="B25" i="9" s="1"/>
  <c r="F25" i="9"/>
  <c r="H24" i="9"/>
  <c r="G24" i="9"/>
  <c r="E24" i="9" s="1"/>
  <c r="B24" i="9" s="1"/>
  <c r="F24" i="9"/>
  <c r="H23" i="9"/>
  <c r="G23" i="9"/>
  <c r="F23" i="9"/>
  <c r="E23" i="9"/>
  <c r="B23" i="9" s="1"/>
  <c r="H22" i="9"/>
  <c r="G22" i="9"/>
  <c r="F22" i="9"/>
  <c r="H21" i="9"/>
  <c r="G21" i="9"/>
  <c r="E21" i="9" s="1"/>
  <c r="B21" i="9" s="1"/>
  <c r="F21" i="9"/>
  <c r="F20" i="9"/>
  <c r="F4" i="9"/>
  <c r="O3" i="9"/>
  <c r="I3" i="9"/>
  <c r="M212" i="9" s="1"/>
  <c r="H3" i="9"/>
  <c r="G3" i="9"/>
  <c r="D101" i="8"/>
  <c r="C1576" i="1" s="1"/>
  <c r="D95" i="8"/>
  <c r="C1570" i="1" s="1"/>
  <c r="D90" i="8"/>
  <c r="C1565" i="1" s="1"/>
  <c r="H1565" i="1" s="1"/>
  <c r="D85" i="8"/>
  <c r="C1560" i="1" s="1"/>
  <c r="D80" i="8"/>
  <c r="C1555" i="1" s="1"/>
  <c r="D75" i="8"/>
  <c r="C1550" i="1" s="1"/>
  <c r="D70" i="8"/>
  <c r="C1545" i="1" s="1"/>
  <c r="D65" i="8"/>
  <c r="C1540" i="1" s="1"/>
  <c r="D60" i="8"/>
  <c r="C1535" i="1" s="1"/>
  <c r="D55" i="8"/>
  <c r="D50" i="8"/>
  <c r="C1525" i="1" s="1"/>
  <c r="D44" i="8"/>
  <c r="C1519" i="1" s="1"/>
  <c r="H1519" i="1" s="1"/>
  <c r="D36" i="8"/>
  <c r="C1511" i="1" s="1"/>
  <c r="D26" i="8"/>
  <c r="C1501" i="1" s="1"/>
  <c r="H1501" i="1" s="1"/>
  <c r="D24" i="8"/>
  <c r="D18" i="8"/>
  <c r="C1493" i="1" s="1"/>
  <c r="D8" i="8"/>
  <c r="C1483" i="1" s="1"/>
  <c r="D6" i="8"/>
  <c r="C1481" i="1" s="1"/>
  <c r="E44" i="7"/>
  <c r="D44" i="7"/>
  <c r="C1475" i="1" s="1"/>
  <c r="E39" i="7"/>
  <c r="D1470" i="1" s="1"/>
  <c r="D39" i="7"/>
  <c r="C1470" i="1" s="1"/>
  <c r="E38" i="7"/>
  <c r="E30" i="7"/>
  <c r="D1461" i="1" s="1"/>
  <c r="D30" i="7"/>
  <c r="C1461" i="1" s="1"/>
  <c r="E23" i="7"/>
  <c r="D23" i="7"/>
  <c r="C1454" i="1" s="1"/>
  <c r="D22" i="7"/>
  <c r="C1453" i="1" s="1"/>
  <c r="E14" i="7"/>
  <c r="D1445" i="1" s="1"/>
  <c r="D14" i="7"/>
  <c r="C1445" i="1" s="1"/>
  <c r="E7" i="7"/>
  <c r="D1438" i="1" s="1"/>
  <c r="D7" i="7"/>
  <c r="C1438" i="1" s="1"/>
  <c r="E6" i="7"/>
  <c r="F140" i="6"/>
  <c r="F139" i="6"/>
  <c r="F138" i="6"/>
  <c r="F137" i="6"/>
  <c r="F136" i="6"/>
  <c r="F135" i="6"/>
  <c r="F134" i="6"/>
  <c r="F133" i="6"/>
  <c r="F132" i="6"/>
  <c r="F131" i="6"/>
  <c r="E130" i="6"/>
  <c r="E129" i="6" s="1"/>
  <c r="D130" i="6"/>
  <c r="F130" i="6" s="1"/>
  <c r="F128" i="6"/>
  <c r="F127" i="6"/>
  <c r="F126" i="6"/>
  <c r="F125" i="6"/>
  <c r="F124" i="6"/>
  <c r="F123" i="6"/>
  <c r="E122" i="6"/>
  <c r="D122" i="6"/>
  <c r="F122" i="6" s="1"/>
  <c r="F121" i="6"/>
  <c r="F120" i="6"/>
  <c r="F119" i="6"/>
  <c r="F118" i="6"/>
  <c r="E118" i="6"/>
  <c r="D118" i="6"/>
  <c r="F117" i="6"/>
  <c r="F116" i="6"/>
  <c r="F115" i="6"/>
  <c r="E115" i="6"/>
  <c r="E114" i="6" s="1"/>
  <c r="D115" i="6"/>
  <c r="D114" i="6" s="1"/>
  <c r="F113" i="6"/>
  <c r="F112" i="6"/>
  <c r="F111" i="6"/>
  <c r="F110" i="6"/>
  <c r="F109" i="6"/>
  <c r="F108" i="6"/>
  <c r="F107" i="6"/>
  <c r="E107" i="6"/>
  <c r="D107" i="6"/>
  <c r="F106" i="6"/>
  <c r="F105" i="6"/>
  <c r="F104" i="6"/>
  <c r="F103" i="6"/>
  <c r="F102" i="6"/>
  <c r="F101" i="6"/>
  <c r="F100" i="6"/>
  <c r="E99" i="6"/>
  <c r="D99" i="6"/>
  <c r="F99" i="6" s="1"/>
  <c r="F98" i="6"/>
  <c r="F97" i="6"/>
  <c r="F96" i="6"/>
  <c r="F95" i="6"/>
  <c r="E94" i="6"/>
  <c r="D94" i="6"/>
  <c r="F94" i="6" s="1"/>
  <c r="F93" i="6"/>
  <c r="F92" i="6"/>
  <c r="F91" i="6"/>
  <c r="F90" i="6"/>
  <c r="E90" i="6"/>
  <c r="E89" i="6" s="1"/>
  <c r="D90" i="6"/>
  <c r="D89" i="6"/>
  <c r="F89" i="6" s="1"/>
  <c r="F88" i="6"/>
  <c r="F87" i="6"/>
  <c r="F86" i="6"/>
  <c r="F85" i="6"/>
  <c r="F84" i="6"/>
  <c r="F83" i="6"/>
  <c r="F82" i="6"/>
  <c r="E82" i="6"/>
  <c r="D82" i="6"/>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D54" i="6"/>
  <c r="F53" i="6"/>
  <c r="F52" i="6"/>
  <c r="F51" i="6"/>
  <c r="E50" i="6"/>
  <c r="D50" i="6"/>
  <c r="F50" i="6" s="1"/>
  <c r="F49" i="6"/>
  <c r="F48" i="6"/>
  <c r="F47" i="6"/>
  <c r="F46" i="6"/>
  <c r="F45" i="6"/>
  <c r="F44" i="6"/>
  <c r="E43" i="6"/>
  <c r="E35" i="6" s="1"/>
  <c r="D43" i="6"/>
  <c r="F43" i="6" s="1"/>
  <c r="F42" i="6"/>
  <c r="F41" i="6"/>
  <c r="F40" i="6"/>
  <c r="F39" i="6"/>
  <c r="E39" i="6"/>
  <c r="D39" i="6"/>
  <c r="F38" i="6"/>
  <c r="F37" i="6"/>
  <c r="E36" i="6"/>
  <c r="D36" i="6"/>
  <c r="F36" i="6" s="1"/>
  <c r="F34" i="6"/>
  <c r="F33" i="6"/>
  <c r="F32" i="6"/>
  <c r="F31" i="6"/>
  <c r="F30" i="6"/>
  <c r="F29" i="6"/>
  <c r="E28" i="6"/>
  <c r="D28" i="6"/>
  <c r="F28" i="6" s="1"/>
  <c r="F27" i="6"/>
  <c r="F26" i="6"/>
  <c r="F25" i="6"/>
  <c r="F24" i="6"/>
  <c r="F23" i="6"/>
  <c r="E22" i="6"/>
  <c r="D22" i="6"/>
  <c r="F22" i="6" s="1"/>
  <c r="F21" i="6"/>
  <c r="F20" i="6"/>
  <c r="F19" i="6"/>
  <c r="F18" i="6"/>
  <c r="F17" i="6"/>
  <c r="F16" i="6"/>
  <c r="F15" i="6"/>
  <c r="F14" i="6"/>
  <c r="F13" i="6"/>
  <c r="E13" i="6"/>
  <c r="D13" i="6"/>
  <c r="F12" i="6"/>
  <c r="F11" i="6"/>
  <c r="E10" i="6"/>
  <c r="D10" i="6"/>
  <c r="F10" i="6" s="1"/>
  <c r="F9" i="6"/>
  <c r="F8" i="6"/>
  <c r="F7" i="6"/>
  <c r="F6" i="6"/>
  <c r="E6" i="6"/>
  <c r="E5" i="6" s="1"/>
  <c r="D6"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F259" i="5" s="1"/>
  <c r="D259" i="5"/>
  <c r="F258" i="5"/>
  <c r="F257" i="5"/>
  <c r="F256" i="5"/>
  <c r="F255" i="5"/>
  <c r="F254" i="5"/>
  <c r="F253" i="5"/>
  <c r="F252" i="5"/>
  <c r="F251" i="5"/>
  <c r="E250" i="5"/>
  <c r="D250" i="5"/>
  <c r="F249" i="5"/>
  <c r="F248" i="5"/>
  <c r="F247" i="5"/>
  <c r="F246" i="5"/>
  <c r="E246" i="5"/>
  <c r="E245" i="5" s="1"/>
  <c r="D246" i="5"/>
  <c r="F244" i="5"/>
  <c r="F243" i="5"/>
  <c r="F242" i="5"/>
  <c r="E242" i="5"/>
  <c r="D242" i="5"/>
  <c r="F241" i="5"/>
  <c r="F240" i="5"/>
  <c r="E239" i="5"/>
  <c r="E238" i="5" s="1"/>
  <c r="D239" i="5"/>
  <c r="F239" i="5" s="1"/>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F207" i="5"/>
  <c r="E207" i="5"/>
  <c r="E206" i="5" s="1"/>
  <c r="H292" i="9" s="1"/>
  <c r="D207" i="5"/>
  <c r="D206" i="5"/>
  <c r="F205" i="5"/>
  <c r="F204" i="5"/>
  <c r="F203" i="5"/>
  <c r="F202" i="5"/>
  <c r="F201" i="5"/>
  <c r="F200" i="5"/>
  <c r="F199" i="5"/>
  <c r="F198" i="5"/>
  <c r="E198" i="5"/>
  <c r="D198" i="5"/>
  <c r="F197" i="5"/>
  <c r="F196" i="5"/>
  <c r="F195" i="5"/>
  <c r="F194" i="5"/>
  <c r="F193" i="5"/>
  <c r="F192" i="5"/>
  <c r="E191" i="5"/>
  <c r="D191" i="5"/>
  <c r="F191" i="5" s="1"/>
  <c r="E190" i="5"/>
  <c r="H291" i="9" s="1"/>
  <c r="F189" i="5"/>
  <c r="F188" i="5"/>
  <c r="F187" i="5"/>
  <c r="F186" i="5"/>
  <c r="F185" i="5"/>
  <c r="F184" i="5"/>
  <c r="F183" i="5"/>
  <c r="F182" i="5"/>
  <c r="F181" i="5"/>
  <c r="F180" i="5"/>
  <c r="E180" i="5"/>
  <c r="E177" i="5" s="1"/>
  <c r="D180" i="5"/>
  <c r="F179" i="5"/>
  <c r="F178" i="5"/>
  <c r="D177" i="5"/>
  <c r="F177" i="5" s="1"/>
  <c r="F173" i="5"/>
  <c r="F172" i="5"/>
  <c r="F171" i="5"/>
  <c r="E170" i="5"/>
  <c r="F170" i="5"/>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F148" i="5"/>
  <c r="F147" i="5"/>
  <c r="E146" i="5"/>
  <c r="F145" i="5"/>
  <c r="F144" i="5"/>
  <c r="F143" i="5"/>
  <c r="E142" i="5"/>
  <c r="D142" i="5"/>
  <c r="F142" i="5" s="1"/>
  <c r="F141" i="5"/>
  <c r="F140" i="5"/>
  <c r="F139" i="5"/>
  <c r="F138" i="5"/>
  <c r="F137" i="5"/>
  <c r="F136" i="5"/>
  <c r="E135" i="5"/>
  <c r="E134" i="5" s="1"/>
  <c r="D135" i="5"/>
  <c r="F133" i="5"/>
  <c r="F132" i="5"/>
  <c r="F131" i="5"/>
  <c r="F130" i="5"/>
  <c r="F129" i="5"/>
  <c r="F128" i="5"/>
  <c r="F127" i="5"/>
  <c r="F126" i="5"/>
  <c r="E126" i="5"/>
  <c r="D126" i="5"/>
  <c r="F125" i="5"/>
  <c r="F124" i="5"/>
  <c r="F123" i="5"/>
  <c r="F122" i="5"/>
  <c r="F121" i="5"/>
  <c r="F120" i="5"/>
  <c r="F119" i="5"/>
  <c r="E119" i="5"/>
  <c r="D119" i="5"/>
  <c r="D118" i="5" s="1"/>
  <c r="F118" i="5"/>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E87" i="5" s="1"/>
  <c r="D88" i="5"/>
  <c r="F86" i="5"/>
  <c r="F85" i="5"/>
  <c r="F84" i="5"/>
  <c r="F83" i="5"/>
  <c r="F82" i="5"/>
  <c r="F81" i="5"/>
  <c r="F80" i="5"/>
  <c r="E79" i="5"/>
  <c r="E78" i="5" s="1"/>
  <c r="D1056" i="1" s="1"/>
  <c r="D79" i="5"/>
  <c r="F79" i="5" s="1"/>
  <c r="D78" i="5"/>
  <c r="F77" i="5"/>
  <c r="F76" i="5"/>
  <c r="F75" i="5"/>
  <c r="F74" i="5"/>
  <c r="F73" i="5"/>
  <c r="F72" i="5"/>
  <c r="F71" i="5"/>
  <c r="E70" i="5"/>
  <c r="E69" i="5" s="1"/>
  <c r="D70" i="5"/>
  <c r="D69" i="5" s="1"/>
  <c r="C1047" i="1" s="1"/>
  <c r="F67" i="5"/>
  <c r="F66" i="5"/>
  <c r="F65" i="5"/>
  <c r="F64" i="5"/>
  <c r="F63" i="5"/>
  <c r="E63" i="5"/>
  <c r="D63" i="5"/>
  <c r="F62" i="5"/>
  <c r="F61" i="5"/>
  <c r="F60" i="5"/>
  <c r="F59" i="5"/>
  <c r="F58" i="5"/>
  <c r="F57" i="5"/>
  <c r="E56" i="5"/>
  <c r="D56" i="5"/>
  <c r="F56" i="5" s="1"/>
  <c r="F55" i="5"/>
  <c r="F54" i="5"/>
  <c r="F53" i="5"/>
  <c r="F52" i="5"/>
  <c r="E52" i="5"/>
  <c r="D52" i="5"/>
  <c r="F51" i="5"/>
  <c r="F50" i="5"/>
  <c r="F49" i="5"/>
  <c r="F48" i="5"/>
  <c r="F47" i="5"/>
  <c r="F46" i="5"/>
  <c r="F45" i="5"/>
  <c r="E45" i="5"/>
  <c r="D45" i="5"/>
  <c r="F44" i="5"/>
  <c r="F43" i="5"/>
  <c r="F42" i="5"/>
  <c r="E41" i="5"/>
  <c r="D41" i="5"/>
  <c r="F41" i="5" s="1"/>
  <c r="F40" i="5"/>
  <c r="F39" i="5"/>
  <c r="F38" i="5"/>
  <c r="F37" i="5"/>
  <c r="F36" i="5"/>
  <c r="E35" i="5"/>
  <c r="D35" i="5"/>
  <c r="F34" i="5"/>
  <c r="F33" i="5"/>
  <c r="F32" i="5"/>
  <c r="F31" i="5"/>
  <c r="F30" i="5"/>
  <c r="E29" i="5"/>
  <c r="D29" i="5"/>
  <c r="F29" i="5" s="1"/>
  <c r="F28" i="5"/>
  <c r="F27" i="5"/>
  <c r="F26" i="5"/>
  <c r="F25" i="5"/>
  <c r="F24" i="5"/>
  <c r="F23" i="5"/>
  <c r="F22" i="5"/>
  <c r="F21" i="5"/>
  <c r="F20" i="5"/>
  <c r="E19" i="5"/>
  <c r="D19" i="5"/>
  <c r="F19" i="5" s="1"/>
  <c r="F18" i="5"/>
  <c r="F17" i="5"/>
  <c r="F16" i="5"/>
  <c r="F15" i="5"/>
  <c r="F14" i="5"/>
  <c r="E13" i="5"/>
  <c r="E12" i="5" s="1"/>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E644" i="4"/>
  <c r="E643" i="4"/>
  <c r="F638" i="4"/>
  <c r="F637" i="4"/>
  <c r="F634" i="4"/>
  <c r="F633" i="4"/>
  <c r="F632" i="4"/>
  <c r="E632" i="4"/>
  <c r="D632" i="4"/>
  <c r="F631" i="4"/>
  <c r="F630" i="4"/>
  <c r="F629" i="4"/>
  <c r="E629" i="4"/>
  <c r="D629" i="4"/>
  <c r="F628" i="4"/>
  <c r="F627" i="4"/>
  <c r="E626" i="4"/>
  <c r="D626" i="4"/>
  <c r="F626" i="4" s="1"/>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F602" i="4"/>
  <c r="F601" i="4"/>
  <c r="F600" i="4"/>
  <c r="F599" i="4"/>
  <c r="E599" i="4"/>
  <c r="D599" i="4"/>
  <c r="F598" i="4"/>
  <c r="F597" i="4"/>
  <c r="F596" i="4"/>
  <c r="F595" i="4"/>
  <c r="F594" i="4"/>
  <c r="E594" i="4"/>
  <c r="E593" i="4" s="1"/>
  <c r="D594" i="4"/>
  <c r="F592" i="4"/>
  <c r="F591" i="4"/>
  <c r="F590" i="4"/>
  <c r="E590" i="4"/>
  <c r="D590" i="4"/>
  <c r="F589" i="4"/>
  <c r="F588" i="4"/>
  <c r="F587" i="4"/>
  <c r="E587" i="4"/>
  <c r="D587" i="4"/>
  <c r="F586" i="4"/>
  <c r="F585" i="4"/>
  <c r="E585" i="4"/>
  <c r="D585" i="4"/>
  <c r="F584" i="4"/>
  <c r="F583" i="4"/>
  <c r="F582" i="4"/>
  <c r="E581" i="4"/>
  <c r="E580" i="4" s="1"/>
  <c r="D581" i="4"/>
  <c r="F579" i="4"/>
  <c r="F578" i="4"/>
  <c r="E577" i="4"/>
  <c r="D577" i="4"/>
  <c r="F577" i="4" s="1"/>
  <c r="F576" i="4"/>
  <c r="F575" i="4"/>
  <c r="F574" i="4"/>
  <c r="E574" i="4"/>
  <c r="D574" i="4"/>
  <c r="F573" i="4"/>
  <c r="F572" i="4"/>
  <c r="F571" i="4"/>
  <c r="E571" i="4"/>
  <c r="D571" i="4"/>
  <c r="F570" i="4"/>
  <c r="F569" i="4"/>
  <c r="E568" i="4"/>
  <c r="D568" i="4"/>
  <c r="F568" i="4" s="1"/>
  <c r="F566" i="4"/>
  <c r="F565" i="4"/>
  <c r="F564" i="4"/>
  <c r="E563" i="4"/>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F538" i="4"/>
  <c r="E538" i="4"/>
  <c r="D538" i="4"/>
  <c r="F537" i="4"/>
  <c r="F536" i="4"/>
  <c r="F535" i="4"/>
  <c r="E535" i="4"/>
  <c r="D535" i="4"/>
  <c r="F534" i="4"/>
  <c r="F533" i="4"/>
  <c r="F532" i="4"/>
  <c r="F531" i="4"/>
  <c r="F530" i="4"/>
  <c r="E530" i="4"/>
  <c r="E529" i="4" s="1"/>
  <c r="D530" i="4"/>
  <c r="D529" i="4"/>
  <c r="F527" i="4"/>
  <c r="F526" i="4"/>
  <c r="E525" i="4"/>
  <c r="D525" i="4"/>
  <c r="F525" i="4" s="1"/>
  <c r="F524" i="4"/>
  <c r="F523" i="4"/>
  <c r="F522" i="4"/>
  <c r="E522" i="4"/>
  <c r="D516" i="1" s="1"/>
  <c r="D522" i="4"/>
  <c r="F521" i="4"/>
  <c r="F520" i="4"/>
  <c r="F519" i="4"/>
  <c r="E519" i="4"/>
  <c r="D519" i="4"/>
  <c r="F518" i="4"/>
  <c r="F517" i="4"/>
  <c r="E516" i="4"/>
  <c r="D516" i="4"/>
  <c r="F516"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E484" i="4"/>
  <c r="F483" i="4"/>
  <c r="F482" i="4"/>
  <c r="F481" i="4"/>
  <c r="E481" i="4"/>
  <c r="D481" i="4"/>
  <c r="F480" i="4"/>
  <c r="F479" i="4"/>
  <c r="E478" i="4"/>
  <c r="D478" i="4"/>
  <c r="F478" i="4" s="1"/>
  <c r="F477" i="4"/>
  <c r="F476" i="4"/>
  <c r="F475" i="4"/>
  <c r="F474" i="4"/>
  <c r="F473" i="4"/>
  <c r="E473" i="4"/>
  <c r="D473" i="4"/>
  <c r="D472" i="4" s="1"/>
  <c r="F472" i="4" s="1"/>
  <c r="E472" i="4"/>
  <c r="F471" i="4"/>
  <c r="F470" i="4"/>
  <c r="F469" i="4"/>
  <c r="E469" i="4"/>
  <c r="D469" i="4"/>
  <c r="F468" i="4"/>
  <c r="F467" i="4"/>
  <c r="E466" i="4"/>
  <c r="D466" i="4"/>
  <c r="F466" i="4" s="1"/>
  <c r="F465" i="4"/>
  <c r="F464" i="4"/>
  <c r="E463" i="4"/>
  <c r="D463" i="4"/>
  <c r="F463" i="4" s="1"/>
  <c r="F462" i="4"/>
  <c r="F461" i="4"/>
  <c r="F460" i="4"/>
  <c r="E460" i="4"/>
  <c r="E459" i="4" s="1"/>
  <c r="D460" i="4"/>
  <c r="D459" i="4"/>
  <c r="F459" i="4" s="1"/>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E421" i="4" s="1"/>
  <c r="D422" i="4"/>
  <c r="F422" i="4" s="1"/>
  <c r="E418" i="4"/>
  <c r="D418" i="4"/>
  <c r="F418" i="4" s="1"/>
  <c r="E417" i="4"/>
  <c r="D417" i="4"/>
  <c r="D644" i="4" s="1"/>
  <c r="F644" i="4" s="1"/>
  <c r="E416" i="4"/>
  <c r="D416" i="4"/>
  <c r="F411" i="4"/>
  <c r="F410" i="4"/>
  <c r="F409" i="4"/>
  <c r="F406" i="4"/>
  <c r="F405" i="4"/>
  <c r="F404" i="4"/>
  <c r="F403" i="4"/>
  <c r="F402" i="4"/>
  <c r="E402" i="4"/>
  <c r="D402" i="4"/>
  <c r="F401" i="4"/>
  <c r="F400" i="4"/>
  <c r="E400" i="4"/>
  <c r="D400" i="4"/>
  <c r="F399" i="4"/>
  <c r="F398" i="4"/>
  <c r="E397" i="4"/>
  <c r="E396" i="4" s="1"/>
  <c r="D397" i="4"/>
  <c r="F397" i="4" s="1"/>
  <c r="F395" i="4"/>
  <c r="F394" i="4"/>
  <c r="F393" i="4"/>
  <c r="F392" i="4"/>
  <c r="F391" i="4"/>
  <c r="E391" i="4"/>
  <c r="D391" i="4"/>
  <c r="F390" i="4"/>
  <c r="F389" i="4"/>
  <c r="F388" i="4"/>
  <c r="E388" i="4"/>
  <c r="D388" i="4"/>
  <c r="F387" i="4"/>
  <c r="F386" i="4"/>
  <c r="F385" i="4"/>
  <c r="F384" i="4"/>
  <c r="E383" i="4"/>
  <c r="F383" i="4" s="1"/>
  <c r="D383" i="4"/>
  <c r="F382" i="4"/>
  <c r="F381" i="4"/>
  <c r="F380" i="4"/>
  <c r="F379" i="4"/>
  <c r="E378" i="4"/>
  <c r="D378" i="4"/>
  <c r="F378" i="4" s="1"/>
  <c r="F377" i="4"/>
  <c r="F376" i="4"/>
  <c r="F375" i="4"/>
  <c r="F374" i="4"/>
  <c r="F373" i="4"/>
  <c r="F372" i="4"/>
  <c r="F371" i="4"/>
  <c r="F370" i="4"/>
  <c r="E369" i="4"/>
  <c r="D369" i="4"/>
  <c r="F369" i="4" s="1"/>
  <c r="F368" i="4"/>
  <c r="F367" i="4"/>
  <c r="F366" i="4"/>
  <c r="F365" i="4"/>
  <c r="F364" i="4"/>
  <c r="E364" i="4"/>
  <c r="D364" i="4"/>
  <c r="D363" i="4" s="1"/>
  <c r="F362" i="4"/>
  <c r="F361" i="4"/>
  <c r="F360" i="4"/>
  <c r="F359" i="4"/>
  <c r="F358" i="4"/>
  <c r="F357" i="4"/>
  <c r="F356" i="4"/>
  <c r="E356" i="4"/>
  <c r="D356" i="4"/>
  <c r="F355" i="4"/>
  <c r="F354" i="4"/>
  <c r="F353" i="4"/>
  <c r="E352" i="4"/>
  <c r="E351" i="4" s="1"/>
  <c r="D352" i="4"/>
  <c r="F349" i="4"/>
  <c r="F348" i="4"/>
  <c r="E348" i="4"/>
  <c r="D348" i="4"/>
  <c r="F347" i="4"/>
  <c r="F346" i="4"/>
  <c r="E345" i="4"/>
  <c r="E344" i="4" s="1"/>
  <c r="D345" i="4"/>
  <c r="F345" i="4" s="1"/>
  <c r="F343" i="4"/>
  <c r="F342" i="4"/>
  <c r="F341" i="4"/>
  <c r="F340" i="4"/>
  <c r="F339" i="4"/>
  <c r="E339" i="4"/>
  <c r="D339" i="4"/>
  <c r="F338" i="4"/>
  <c r="F337" i="4"/>
  <c r="F336" i="4"/>
  <c r="E336" i="4"/>
  <c r="D336" i="4"/>
  <c r="F335" i="4"/>
  <c r="F334" i="4"/>
  <c r="F333" i="4"/>
  <c r="F332" i="4"/>
  <c r="F331" i="4"/>
  <c r="E331" i="4"/>
  <c r="D331" i="4"/>
  <c r="F330" i="4"/>
  <c r="F329" i="4"/>
  <c r="F328" i="4"/>
  <c r="F327" i="4"/>
  <c r="E326" i="4"/>
  <c r="D326" i="4"/>
  <c r="F326" i="4" s="1"/>
  <c r="F325" i="4"/>
  <c r="F324" i="4"/>
  <c r="F323" i="4"/>
  <c r="F322" i="4"/>
  <c r="F321" i="4"/>
  <c r="F320" i="4"/>
  <c r="F319" i="4"/>
  <c r="F318" i="4"/>
  <c r="E317" i="4"/>
  <c r="D317" i="4"/>
  <c r="F317" i="4" s="1"/>
  <c r="F316" i="4"/>
  <c r="F315" i="4"/>
  <c r="F314" i="4"/>
  <c r="F313" i="4"/>
  <c r="F312" i="4"/>
  <c r="E312" i="4"/>
  <c r="D312" i="4"/>
  <c r="E311" i="4"/>
  <c r="F310" i="4"/>
  <c r="F309" i="4"/>
  <c r="F308" i="4"/>
  <c r="F307" i="4"/>
  <c r="F306" i="4"/>
  <c r="F305" i="4"/>
  <c r="F304" i="4"/>
  <c r="E304" i="4"/>
  <c r="D304" i="4"/>
  <c r="F303" i="4"/>
  <c r="F302" i="4"/>
  <c r="F301" i="4"/>
  <c r="E300" i="4"/>
  <c r="E299" i="4" s="1"/>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F264" i="4"/>
  <c r="E264" i="4"/>
  <c r="E263" i="4" s="1"/>
  <c r="D264" i="4"/>
  <c r="F262" i="4"/>
  <c r="F261" i="4"/>
  <c r="F260" i="4"/>
  <c r="F259" i="4"/>
  <c r="E259" i="4"/>
  <c r="D259" i="4"/>
  <c r="F258" i="4"/>
  <c r="F257" i="4"/>
  <c r="F256" i="4"/>
  <c r="F255" i="4"/>
  <c r="F254" i="4"/>
  <c r="F253" i="4"/>
  <c r="E253" i="4"/>
  <c r="D253" i="4"/>
  <c r="D252" i="4" s="1"/>
  <c r="E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1" i="4" s="1"/>
  <c r="F230" i="4"/>
  <c r="F229" i="4"/>
  <c r="F228" i="4"/>
  <c r="E228" i="4"/>
  <c r="E224" i="4" s="1"/>
  <c r="D220" i="1" s="1"/>
  <c r="D228" i="4"/>
  <c r="F227" i="4"/>
  <c r="F226" i="4"/>
  <c r="F225" i="4"/>
  <c r="E225" i="4"/>
  <c r="D225" i="4"/>
  <c r="D224" i="4" s="1"/>
  <c r="F224" i="4" s="1"/>
  <c r="F223" i="4"/>
  <c r="F222" i="4"/>
  <c r="F221" i="4"/>
  <c r="F220" i="4"/>
  <c r="E219" i="4"/>
  <c r="D219" i="4"/>
  <c r="F219" i="4" s="1"/>
  <c r="F218" i="4"/>
  <c r="F217" i="4"/>
  <c r="F216" i="4"/>
  <c r="E216" i="4"/>
  <c r="D216" i="4"/>
  <c r="E215" i="4"/>
  <c r="D215" i="4"/>
  <c r="F215" i="4" s="1"/>
  <c r="F214" i="4"/>
  <c r="F213" i="4"/>
  <c r="F212" i="4"/>
  <c r="F211" i="4"/>
  <c r="E210" i="4"/>
  <c r="D210" i="4"/>
  <c r="F210" i="4" s="1"/>
  <c r="F209" i="4"/>
  <c r="F208" i="4"/>
  <c r="F207" i="4"/>
  <c r="F206" i="4"/>
  <c r="F205" i="4"/>
  <c r="F204" i="4"/>
  <c r="F203" i="4"/>
  <c r="F202" i="4"/>
  <c r="E202" i="4"/>
  <c r="D202" i="4"/>
  <c r="F201" i="4"/>
  <c r="F200" i="4"/>
  <c r="F199" i="4"/>
  <c r="F198" i="4"/>
  <c r="E197" i="4"/>
  <c r="D197" i="4"/>
  <c r="F195" i="4"/>
  <c r="F194" i="4"/>
  <c r="F193" i="4"/>
  <c r="F192" i="4"/>
  <c r="F191" i="4"/>
  <c r="F190" i="4"/>
  <c r="F189" i="4"/>
  <c r="E188" i="4"/>
  <c r="F188" i="4" s="1"/>
  <c r="D188" i="4"/>
  <c r="F187" i="4"/>
  <c r="F186" i="4"/>
  <c r="F185" i="4"/>
  <c r="F184" i="4"/>
  <c r="F183" i="4"/>
  <c r="F182" i="4"/>
  <c r="F181" i="4"/>
  <c r="F180" i="4"/>
  <c r="F179" i="4"/>
  <c r="F178" i="4"/>
  <c r="F177" i="4"/>
  <c r="E177" i="4"/>
  <c r="D177" i="4"/>
  <c r="F176" i="4"/>
  <c r="F175" i="4"/>
  <c r="F174" i="4"/>
  <c r="F173" i="4"/>
  <c r="F172" i="4"/>
  <c r="F171" i="4"/>
  <c r="F170" i="4"/>
  <c r="E169" i="4"/>
  <c r="D169" i="4"/>
  <c r="F168" i="4"/>
  <c r="F167" i="4"/>
  <c r="F166" i="4"/>
  <c r="F165" i="4"/>
  <c r="E164" i="4"/>
  <c r="D164" i="4"/>
  <c r="F162" i="4"/>
  <c r="F161" i="4"/>
  <c r="F160" i="4"/>
  <c r="E159" i="4"/>
  <c r="D159" i="4"/>
  <c r="F158" i="4"/>
  <c r="F157" i="4"/>
  <c r="F156" i="4"/>
  <c r="F155" i="4"/>
  <c r="F154" i="4"/>
  <c r="E153" i="4"/>
  <c r="D153" i="4"/>
  <c r="F150" i="4"/>
  <c r="F149" i="4"/>
  <c r="F148" i="4"/>
  <c r="F147" i="4"/>
  <c r="F146" i="4"/>
  <c r="F145" i="4"/>
  <c r="F144" i="4"/>
  <c r="F143" i="4"/>
  <c r="F142" i="4"/>
  <c r="F141" i="4"/>
  <c r="E140" i="4"/>
  <c r="E139" i="4" s="1"/>
  <c r="D140" i="4"/>
  <c r="F138" i="4"/>
  <c r="F137" i="4"/>
  <c r="F136" i="4"/>
  <c r="F135" i="4"/>
  <c r="F134" i="4"/>
  <c r="E134" i="4"/>
  <c r="E133" i="4" s="1"/>
  <c r="D134" i="4"/>
  <c r="D133" i="4"/>
  <c r="F132" i="4"/>
  <c r="F131" i="4"/>
  <c r="F130" i="4"/>
  <c r="F129" i="4"/>
  <c r="E128" i="4"/>
  <c r="D128" i="4"/>
  <c r="F128" i="4" s="1"/>
  <c r="F127" i="4"/>
  <c r="F126" i="4"/>
  <c r="E125" i="4"/>
  <c r="E124" i="4" s="1"/>
  <c r="D125" i="4"/>
  <c r="F125" i="4" s="1"/>
  <c r="F123" i="4"/>
  <c r="F122" i="4"/>
  <c r="F121" i="4"/>
  <c r="F120" i="4"/>
  <c r="E120" i="4"/>
  <c r="E106" i="4" s="1"/>
  <c r="D120" i="4"/>
  <c r="F119" i="4"/>
  <c r="F118" i="4"/>
  <c r="F117" i="4"/>
  <c r="F116" i="4"/>
  <c r="F115" i="4"/>
  <c r="F114" i="4"/>
  <c r="F113" i="4"/>
  <c r="E112" i="4"/>
  <c r="D112" i="4"/>
  <c r="F112" i="4" s="1"/>
  <c r="F111" i="4"/>
  <c r="F110" i="4"/>
  <c r="F109" i="4"/>
  <c r="F108" i="4"/>
  <c r="F107" i="4"/>
  <c r="E107" i="4"/>
  <c r="D107" i="4"/>
  <c r="F105" i="4"/>
  <c r="F104" i="4"/>
  <c r="F103" i="4"/>
  <c r="F102" i="4"/>
  <c r="F101" i="4"/>
  <c r="F100" i="4"/>
  <c r="F99" i="4"/>
  <c r="E98" i="4"/>
  <c r="D98" i="4"/>
  <c r="F98" i="4" s="1"/>
  <c r="F97" i="4"/>
  <c r="F96" i="4"/>
  <c r="F95" i="4"/>
  <c r="F94" i="4"/>
  <c r="F93" i="4"/>
  <c r="F92" i="4"/>
  <c r="E91" i="4"/>
  <c r="D91" i="4"/>
  <c r="F91" i="4" s="1"/>
  <c r="F90" i="4"/>
  <c r="F89" i="4"/>
  <c r="F88" i="4"/>
  <c r="F87" i="4"/>
  <c r="F86" i="4"/>
  <c r="F85" i="4"/>
  <c r="F84" i="4"/>
  <c r="F83" i="4"/>
  <c r="E83" i="4"/>
  <c r="D83" i="4"/>
  <c r="E82" i="4"/>
  <c r="F81" i="4"/>
  <c r="F80" i="4"/>
  <c r="F79" i="4"/>
  <c r="F78" i="4"/>
  <c r="E77" i="4"/>
  <c r="D77" i="4"/>
  <c r="F77" i="4" s="1"/>
  <c r="F76" i="4"/>
  <c r="F75" i="4"/>
  <c r="F74" i="4"/>
  <c r="E74" i="4"/>
  <c r="D74" i="4"/>
  <c r="F73" i="4"/>
  <c r="F72" i="4"/>
  <c r="F71" i="4"/>
  <c r="E71" i="4"/>
  <c r="D71" i="4"/>
  <c r="F70" i="4"/>
  <c r="F69" i="4"/>
  <c r="E68" i="4"/>
  <c r="D68" i="4"/>
  <c r="F68" i="4" s="1"/>
  <c r="F67" i="4"/>
  <c r="F66" i="4"/>
  <c r="E65" i="4"/>
  <c r="D65" i="4"/>
  <c r="F65" i="4" s="1"/>
  <c r="F64" i="4"/>
  <c r="F63" i="4"/>
  <c r="F62" i="4"/>
  <c r="E62" i="4"/>
  <c r="D62" i="4"/>
  <c r="F61" i="4"/>
  <c r="F60" i="4"/>
  <c r="F59" i="4"/>
  <c r="E59" i="4"/>
  <c r="D59" i="4"/>
  <c r="F58" i="4"/>
  <c r="F57" i="4"/>
  <c r="F56" i="4"/>
  <c r="F55" i="4"/>
  <c r="F54" i="4"/>
  <c r="E54" i="4"/>
  <c r="E50" i="4" s="1"/>
  <c r="D46" i="1" s="1"/>
  <c r="D54" i="4"/>
  <c r="F53" i="4"/>
  <c r="F52" i="4"/>
  <c r="F51" i="4"/>
  <c r="E51" i="4"/>
  <c r="D51" i="4"/>
  <c r="F49" i="4"/>
  <c r="F48" i="4"/>
  <c r="F47" i="4"/>
  <c r="F46" i="4"/>
  <c r="E45" i="4"/>
  <c r="E44" i="4" s="1"/>
  <c r="D45" i="4"/>
  <c r="F45"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I36" i="3"/>
  <c r="G36" i="3"/>
  <c r="B36" i="3"/>
  <c r="G35" i="3"/>
  <c r="B35" i="3"/>
  <c r="G34" i="3"/>
  <c r="B34" i="3"/>
  <c r="I33" i="3"/>
  <c r="G33" i="3"/>
  <c r="B33" i="3"/>
  <c r="H32" i="3"/>
  <c r="G32" i="3"/>
  <c r="B32" i="3"/>
  <c r="G31" i="3"/>
  <c r="B31" i="3"/>
  <c r="H30" i="3"/>
  <c r="G30" i="3"/>
  <c r="B30" i="3"/>
  <c r="G29" i="3"/>
  <c r="B29" i="3"/>
  <c r="G28" i="3"/>
  <c r="B28" i="3"/>
  <c r="G27" i="3"/>
  <c r="B27" i="3"/>
  <c r="I26" i="3"/>
  <c r="H26" i="3"/>
  <c r="G26" i="3"/>
  <c r="B26" i="3"/>
  <c r="I25" i="3"/>
  <c r="G25" i="3"/>
  <c r="B25" i="3"/>
  <c r="I24" i="3"/>
  <c r="H24" i="3"/>
  <c r="G24" i="3"/>
  <c r="B24" i="3"/>
  <c r="G23" i="3"/>
  <c r="B23" i="3"/>
  <c r="G22" i="3"/>
  <c r="B22" i="3"/>
  <c r="G21" i="3"/>
  <c r="B21" i="3"/>
  <c r="G20" i="3"/>
  <c r="B20" i="3"/>
  <c r="G19" i="3"/>
  <c r="B19" i="3"/>
  <c r="G18" i="3"/>
  <c r="B18" i="3"/>
  <c r="G17" i="3"/>
  <c r="B17" i="3"/>
  <c r="G16" i="3"/>
  <c r="B16" i="3"/>
  <c r="L3" i="9"/>
  <c r="D1432" i="1"/>
  <c r="G1432" i="1" s="1"/>
  <c r="C1432" i="1"/>
  <c r="G1431" i="1"/>
  <c r="D1431" i="1"/>
  <c r="C1431" i="1"/>
  <c r="H1431" i="1" s="1"/>
  <c r="D1430" i="1"/>
  <c r="C1430" i="1"/>
  <c r="D1429" i="1"/>
  <c r="C1429" i="1"/>
  <c r="H1429" i="1" s="1"/>
  <c r="D1428" i="1"/>
  <c r="G1428" i="1" s="1"/>
  <c r="C1428" i="1"/>
  <c r="D1427" i="1"/>
  <c r="C1427" i="1"/>
  <c r="H1427" i="1" s="1"/>
  <c r="D1426" i="1"/>
  <c r="C1426" i="1"/>
  <c r="G1426" i="1" s="1"/>
  <c r="G1425" i="1"/>
  <c r="D1425" i="1"/>
  <c r="C1425" i="1"/>
  <c r="H1425" i="1" s="1"/>
  <c r="D1424" i="1"/>
  <c r="G1424" i="1" s="1"/>
  <c r="C1424" i="1"/>
  <c r="D1423" i="1"/>
  <c r="D1422" i="1"/>
  <c r="C1422" i="1"/>
  <c r="D1421" i="1"/>
  <c r="C1421" i="1"/>
  <c r="H1421" i="1" s="1"/>
  <c r="D1420" i="1"/>
  <c r="C1420" i="1"/>
  <c r="D1419" i="1"/>
  <c r="C1419" i="1"/>
  <c r="H1419" i="1" s="1"/>
  <c r="D1418" i="1"/>
  <c r="C1418" i="1"/>
  <c r="G1418" i="1" s="1"/>
  <c r="G1417" i="1"/>
  <c r="D1417" i="1"/>
  <c r="C1417" i="1"/>
  <c r="H1417" i="1" s="1"/>
  <c r="D1416" i="1"/>
  <c r="G1416" i="1" s="1"/>
  <c r="C1416" i="1"/>
  <c r="G1415" i="1"/>
  <c r="D1415" i="1"/>
  <c r="C1415" i="1"/>
  <c r="H1415" i="1" s="1"/>
  <c r="D1414" i="1"/>
  <c r="C1414" i="1"/>
  <c r="D1413" i="1"/>
  <c r="C1413" i="1"/>
  <c r="H1413" i="1" s="1"/>
  <c r="D1412" i="1"/>
  <c r="G1412" i="1" s="1"/>
  <c r="C1412" i="1"/>
  <c r="D1411" i="1"/>
  <c r="C1411" i="1"/>
  <c r="H1411" i="1" s="1"/>
  <c r="D1410" i="1"/>
  <c r="C1410" i="1"/>
  <c r="G1410" i="1" s="1"/>
  <c r="D1409" i="1"/>
  <c r="C1409" i="1"/>
  <c r="H1409" i="1" s="1"/>
  <c r="C1408" i="1"/>
  <c r="G1407" i="1"/>
  <c r="D1407" i="1"/>
  <c r="C1407" i="1"/>
  <c r="H1407" i="1" s="1"/>
  <c r="D1406" i="1"/>
  <c r="C1406" i="1"/>
  <c r="D1405" i="1"/>
  <c r="C1405" i="1"/>
  <c r="H1405" i="1" s="1"/>
  <c r="D1404" i="1"/>
  <c r="G1404" i="1" s="1"/>
  <c r="C1404" i="1"/>
  <c r="D1403" i="1"/>
  <c r="C1403" i="1"/>
  <c r="H1403" i="1" s="1"/>
  <c r="D1402" i="1"/>
  <c r="C1402" i="1"/>
  <c r="G1402" i="1" s="1"/>
  <c r="G1401" i="1"/>
  <c r="D1401" i="1"/>
  <c r="C1401" i="1"/>
  <c r="H1401" i="1" s="1"/>
  <c r="D1400" i="1"/>
  <c r="G1400" i="1" s="1"/>
  <c r="C1400" i="1"/>
  <c r="G1399" i="1"/>
  <c r="D1399" i="1"/>
  <c r="C1399" i="1"/>
  <c r="H1399" i="1" s="1"/>
  <c r="D1398" i="1"/>
  <c r="C1398" i="1"/>
  <c r="D1397" i="1"/>
  <c r="C1397" i="1"/>
  <c r="H1397" i="1" s="1"/>
  <c r="D1396" i="1"/>
  <c r="G1396" i="1" s="1"/>
  <c r="C1396" i="1"/>
  <c r="D1395" i="1"/>
  <c r="C1395" i="1"/>
  <c r="H1395" i="1" s="1"/>
  <c r="D1394" i="1"/>
  <c r="C1394" i="1"/>
  <c r="G1394" i="1" s="1"/>
  <c r="G1393" i="1"/>
  <c r="D1393" i="1"/>
  <c r="C1393" i="1"/>
  <c r="H1393" i="1" s="1"/>
  <c r="D1392" i="1"/>
  <c r="G1392" i="1" s="1"/>
  <c r="C1392" i="1"/>
  <c r="G1391" i="1"/>
  <c r="D1391" i="1"/>
  <c r="C1391" i="1"/>
  <c r="H1391" i="1" s="1"/>
  <c r="D1390" i="1"/>
  <c r="C1390" i="1"/>
  <c r="D1389" i="1"/>
  <c r="C1389" i="1"/>
  <c r="H1389" i="1" s="1"/>
  <c r="D1388" i="1"/>
  <c r="G1388" i="1" s="1"/>
  <c r="C1388" i="1"/>
  <c r="D1387" i="1"/>
  <c r="C1387" i="1"/>
  <c r="H1387" i="1" s="1"/>
  <c r="D1386" i="1"/>
  <c r="C1386" i="1"/>
  <c r="G1386" i="1" s="1"/>
  <c r="G1385" i="1"/>
  <c r="D1385" i="1"/>
  <c r="C1385" i="1"/>
  <c r="H1385" i="1" s="1"/>
  <c r="D1384" i="1"/>
  <c r="G1384" i="1" s="1"/>
  <c r="C1384" i="1"/>
  <c r="D1383" i="1"/>
  <c r="C1383" i="1"/>
  <c r="H1383" i="1" s="1"/>
  <c r="G1382" i="1"/>
  <c r="D1382" i="1"/>
  <c r="C1382" i="1"/>
  <c r="H1382" i="1" s="1"/>
  <c r="G1381" i="1"/>
  <c r="D1381" i="1"/>
  <c r="C1381" i="1"/>
  <c r="D1380" i="1"/>
  <c r="C1380" i="1"/>
  <c r="G1380" i="1" s="1"/>
  <c r="D1379" i="1"/>
  <c r="C1379" i="1"/>
  <c r="H1379" i="1" s="1"/>
  <c r="G1378" i="1"/>
  <c r="D1378" i="1"/>
  <c r="C1378" i="1"/>
  <c r="H1378" i="1" s="1"/>
  <c r="G1377" i="1"/>
  <c r="D1377" i="1"/>
  <c r="C1377" i="1"/>
  <c r="D1376" i="1"/>
  <c r="C1376" i="1"/>
  <c r="G1376" i="1" s="1"/>
  <c r="D1375" i="1"/>
  <c r="C1375" i="1"/>
  <c r="H1375" i="1" s="1"/>
  <c r="G1374" i="1"/>
  <c r="D1374" i="1"/>
  <c r="C1374" i="1"/>
  <c r="H1374" i="1" s="1"/>
  <c r="G1373" i="1"/>
  <c r="D1373" i="1"/>
  <c r="C1373" i="1"/>
  <c r="D1372" i="1"/>
  <c r="C1372" i="1"/>
  <c r="G1372" i="1" s="1"/>
  <c r="D1371" i="1"/>
  <c r="C1371" i="1"/>
  <c r="H1371" i="1" s="1"/>
  <c r="G1370" i="1"/>
  <c r="D1370" i="1"/>
  <c r="C1370" i="1"/>
  <c r="H1370" i="1" s="1"/>
  <c r="G1369" i="1"/>
  <c r="D1369" i="1"/>
  <c r="C1369" i="1"/>
  <c r="D1368" i="1"/>
  <c r="C1368" i="1"/>
  <c r="G1368" i="1" s="1"/>
  <c r="D1367" i="1"/>
  <c r="C1367" i="1"/>
  <c r="H1367" i="1" s="1"/>
  <c r="G1366" i="1"/>
  <c r="D1366" i="1"/>
  <c r="C1366" i="1"/>
  <c r="H1366" i="1" s="1"/>
  <c r="G1365" i="1"/>
  <c r="D1365" i="1"/>
  <c r="C1365" i="1"/>
  <c r="D1364" i="1"/>
  <c r="C1364" i="1"/>
  <c r="G1364" i="1" s="1"/>
  <c r="D1363" i="1"/>
  <c r="C1363" i="1"/>
  <c r="H1363" i="1" s="1"/>
  <c r="G1362" i="1"/>
  <c r="D1362" i="1"/>
  <c r="C1362" i="1"/>
  <c r="H1362" i="1" s="1"/>
  <c r="G1361" i="1"/>
  <c r="D1361" i="1"/>
  <c r="C1361" i="1"/>
  <c r="D1360" i="1"/>
  <c r="C1360" i="1"/>
  <c r="G1360" i="1" s="1"/>
  <c r="D1359" i="1"/>
  <c r="C1359" i="1"/>
  <c r="H1359" i="1" s="1"/>
  <c r="G1358" i="1"/>
  <c r="D1358" i="1"/>
  <c r="C1358" i="1"/>
  <c r="H1358" i="1" s="1"/>
  <c r="G1357" i="1"/>
  <c r="D1357" i="1"/>
  <c r="C1357" i="1"/>
  <c r="D1356" i="1"/>
  <c r="C1356" i="1"/>
  <c r="G1356" i="1" s="1"/>
  <c r="D1355" i="1"/>
  <c r="C1355" i="1"/>
  <c r="H1355" i="1" s="1"/>
  <c r="G1354" i="1"/>
  <c r="D1354" i="1"/>
  <c r="C1354" i="1"/>
  <c r="H1354" i="1" s="1"/>
  <c r="G1353" i="1"/>
  <c r="D1353" i="1"/>
  <c r="C1353" i="1"/>
  <c r="D1352" i="1"/>
  <c r="C1352" i="1"/>
  <c r="G1352" i="1" s="1"/>
  <c r="D1351" i="1"/>
  <c r="C1351" i="1"/>
  <c r="H1351" i="1" s="1"/>
  <c r="G1350" i="1"/>
  <c r="D1350" i="1"/>
  <c r="C1350" i="1"/>
  <c r="H1350" i="1" s="1"/>
  <c r="G1349" i="1"/>
  <c r="D1349" i="1"/>
  <c r="C1349" i="1"/>
  <c r="D1348" i="1"/>
  <c r="C1348" i="1"/>
  <c r="G1348" i="1" s="1"/>
  <c r="D1347" i="1"/>
  <c r="C1347" i="1"/>
  <c r="H1347" i="1" s="1"/>
  <c r="G1346" i="1"/>
  <c r="D1346" i="1"/>
  <c r="C1346" i="1"/>
  <c r="H1346" i="1" s="1"/>
  <c r="G1345" i="1"/>
  <c r="D1345" i="1"/>
  <c r="C1345" i="1"/>
  <c r="D1344" i="1"/>
  <c r="C1344" i="1"/>
  <c r="G1344" i="1" s="1"/>
  <c r="D1343" i="1"/>
  <c r="C1343" i="1"/>
  <c r="H1343" i="1" s="1"/>
  <c r="G1342" i="1"/>
  <c r="D1342" i="1"/>
  <c r="C1342" i="1"/>
  <c r="H1342" i="1" s="1"/>
  <c r="G1341" i="1"/>
  <c r="D1341" i="1"/>
  <c r="C1341" i="1"/>
  <c r="D1340" i="1"/>
  <c r="C1340" i="1"/>
  <c r="G1340" i="1" s="1"/>
  <c r="D1339" i="1"/>
  <c r="C1339" i="1"/>
  <c r="H1339" i="1" s="1"/>
  <c r="G1338" i="1"/>
  <c r="D1338" i="1"/>
  <c r="C1338" i="1"/>
  <c r="H1338" i="1" s="1"/>
  <c r="G1337" i="1"/>
  <c r="D1337" i="1"/>
  <c r="C1337" i="1"/>
  <c r="D1336" i="1"/>
  <c r="C1336" i="1"/>
  <c r="G1336" i="1" s="1"/>
  <c r="D1335" i="1"/>
  <c r="C1335" i="1"/>
  <c r="H1335" i="1" s="1"/>
  <c r="G1334" i="1"/>
  <c r="D1334" i="1"/>
  <c r="C1334" i="1"/>
  <c r="H1334" i="1" s="1"/>
  <c r="G1333" i="1"/>
  <c r="D1333" i="1"/>
  <c r="C1333" i="1"/>
  <c r="D1332" i="1"/>
  <c r="C1332" i="1"/>
  <c r="G1332" i="1" s="1"/>
  <c r="D1331" i="1"/>
  <c r="C1331" i="1"/>
  <c r="H1331" i="1" s="1"/>
  <c r="G1330" i="1"/>
  <c r="D1330" i="1"/>
  <c r="C1330" i="1"/>
  <c r="H1330" i="1" s="1"/>
  <c r="D1329" i="1"/>
  <c r="D1328" i="1"/>
  <c r="C1328" i="1"/>
  <c r="G1328" i="1" s="1"/>
  <c r="D1327" i="1"/>
  <c r="C1327" i="1"/>
  <c r="H1327" i="1" s="1"/>
  <c r="G1326" i="1"/>
  <c r="D1326" i="1"/>
  <c r="C1326" i="1"/>
  <c r="H1326" i="1" s="1"/>
  <c r="G1325" i="1"/>
  <c r="D1325" i="1"/>
  <c r="C1325" i="1"/>
  <c r="D1324" i="1"/>
  <c r="C1324" i="1"/>
  <c r="G1324" i="1" s="1"/>
  <c r="D1323" i="1"/>
  <c r="C1323" i="1"/>
  <c r="H1323" i="1" s="1"/>
  <c r="G1322" i="1"/>
  <c r="D1322" i="1"/>
  <c r="C1322" i="1"/>
  <c r="H1322" i="1" s="1"/>
  <c r="G1321" i="1"/>
  <c r="D1321" i="1"/>
  <c r="C1321" i="1"/>
  <c r="D1320" i="1"/>
  <c r="C1320" i="1"/>
  <c r="G1320" i="1" s="1"/>
  <c r="D1319" i="1"/>
  <c r="C1319" i="1"/>
  <c r="H1319" i="1" s="1"/>
  <c r="G1318" i="1"/>
  <c r="D1318" i="1"/>
  <c r="C1318" i="1"/>
  <c r="H1318" i="1" s="1"/>
  <c r="G1317" i="1"/>
  <c r="D1317" i="1"/>
  <c r="C1317" i="1"/>
  <c r="D1316" i="1"/>
  <c r="C1316" i="1"/>
  <c r="G1316" i="1" s="1"/>
  <c r="D1315" i="1"/>
  <c r="C1315" i="1"/>
  <c r="H1315" i="1" s="1"/>
  <c r="D1314" i="1"/>
  <c r="C1314" i="1"/>
  <c r="H1314" i="1" s="1"/>
  <c r="G1313" i="1"/>
  <c r="D1313" i="1"/>
  <c r="C1313" i="1"/>
  <c r="D1312" i="1"/>
  <c r="G1312" i="1" s="1"/>
  <c r="C1312" i="1"/>
  <c r="D1311" i="1"/>
  <c r="C1311" i="1"/>
  <c r="H1311" i="1" s="1"/>
  <c r="D1310" i="1"/>
  <c r="C1310" i="1"/>
  <c r="H1310" i="1" s="1"/>
  <c r="G1309" i="1"/>
  <c r="D1309" i="1"/>
  <c r="C1309" i="1"/>
  <c r="D1308" i="1"/>
  <c r="G1308" i="1" s="1"/>
  <c r="C1308" i="1"/>
  <c r="D1307" i="1"/>
  <c r="C1307" i="1"/>
  <c r="H1307" i="1" s="1"/>
  <c r="D1306" i="1"/>
  <c r="C1306" i="1"/>
  <c r="H1306" i="1" s="1"/>
  <c r="G1305" i="1"/>
  <c r="D1305" i="1"/>
  <c r="C1305" i="1"/>
  <c r="D1304" i="1"/>
  <c r="G1304" i="1" s="1"/>
  <c r="C1304" i="1"/>
  <c r="D1303" i="1"/>
  <c r="C1303" i="1"/>
  <c r="H1303" i="1" s="1"/>
  <c r="D1302" i="1"/>
  <c r="C1302" i="1"/>
  <c r="H1302" i="1" s="1"/>
  <c r="G1301" i="1"/>
  <c r="D1301" i="1"/>
  <c r="C1301" i="1"/>
  <c r="D1300" i="1"/>
  <c r="G1300" i="1" s="1"/>
  <c r="C1300" i="1"/>
  <c r="D1299" i="1"/>
  <c r="C1299" i="1"/>
  <c r="D1298" i="1"/>
  <c r="C1298" i="1"/>
  <c r="H1298" i="1" s="1"/>
  <c r="G1297" i="1"/>
  <c r="D1297" i="1"/>
  <c r="C1297" i="1"/>
  <c r="D1296" i="1"/>
  <c r="G1296" i="1" s="1"/>
  <c r="C1296" i="1"/>
  <c r="D1295" i="1"/>
  <c r="C1295" i="1"/>
  <c r="H1295" i="1" s="1"/>
  <c r="D1294" i="1"/>
  <c r="C1294" i="1"/>
  <c r="H1294" i="1" s="1"/>
  <c r="G1293" i="1"/>
  <c r="D1293" i="1"/>
  <c r="C1293" i="1"/>
  <c r="D1292" i="1"/>
  <c r="G1292" i="1" s="1"/>
  <c r="C1292" i="1"/>
  <c r="D1291" i="1"/>
  <c r="C1291" i="1"/>
  <c r="H1291" i="1" s="1"/>
  <c r="D1290" i="1"/>
  <c r="C1290" i="1"/>
  <c r="H1290" i="1" s="1"/>
  <c r="G1289" i="1"/>
  <c r="D1289" i="1"/>
  <c r="C1289" i="1"/>
  <c r="D1288" i="1"/>
  <c r="G1288" i="1" s="1"/>
  <c r="C1288" i="1"/>
  <c r="D1287" i="1"/>
  <c r="C1287" i="1"/>
  <c r="H1287" i="1" s="1"/>
  <c r="D1286" i="1"/>
  <c r="C1286" i="1"/>
  <c r="H1286" i="1" s="1"/>
  <c r="G1285" i="1"/>
  <c r="D1285" i="1"/>
  <c r="C1285" i="1"/>
  <c r="D1284" i="1"/>
  <c r="G1284" i="1" s="1"/>
  <c r="C1284" i="1"/>
  <c r="D1283" i="1"/>
  <c r="C1283" i="1"/>
  <c r="H1283" i="1" s="1"/>
  <c r="D1282" i="1"/>
  <c r="C1282" i="1"/>
  <c r="H1282" i="1" s="1"/>
  <c r="G1281" i="1"/>
  <c r="D1281" i="1"/>
  <c r="C1281" i="1"/>
  <c r="D1280" i="1"/>
  <c r="G1280" i="1" s="1"/>
  <c r="C1280" i="1"/>
  <c r="D1279" i="1"/>
  <c r="C1279" i="1"/>
  <c r="H1279" i="1" s="1"/>
  <c r="D1278" i="1"/>
  <c r="C1278" i="1"/>
  <c r="H1278" i="1" s="1"/>
  <c r="G1277" i="1"/>
  <c r="D1277" i="1"/>
  <c r="C1277" i="1"/>
  <c r="D1276" i="1"/>
  <c r="G1276" i="1" s="1"/>
  <c r="C1276" i="1"/>
  <c r="D1275" i="1"/>
  <c r="C1275" i="1"/>
  <c r="H1275" i="1" s="1"/>
  <c r="D1274" i="1"/>
  <c r="C1274" i="1"/>
  <c r="H1274" i="1" s="1"/>
  <c r="G1273" i="1"/>
  <c r="D1273" i="1"/>
  <c r="C1273" i="1"/>
  <c r="D1272" i="1"/>
  <c r="G1272" i="1" s="1"/>
  <c r="C1272" i="1"/>
  <c r="D1271" i="1"/>
  <c r="C1271" i="1"/>
  <c r="H1271" i="1" s="1"/>
  <c r="D1270" i="1"/>
  <c r="C1270" i="1"/>
  <c r="H1270" i="1" s="1"/>
  <c r="G1269" i="1"/>
  <c r="D1269" i="1"/>
  <c r="C1269" i="1"/>
  <c r="H1268" i="1"/>
  <c r="G1268" i="1"/>
  <c r="D1268" i="1"/>
  <c r="C1268" i="1"/>
  <c r="H1267" i="1"/>
  <c r="G1267" i="1"/>
  <c r="D1267" i="1"/>
  <c r="C1267" i="1"/>
  <c r="H1266" i="1"/>
  <c r="G1266" i="1"/>
  <c r="D1266" i="1"/>
  <c r="C1266" i="1"/>
  <c r="H1265" i="1"/>
  <c r="G1265" i="1"/>
  <c r="D1265" i="1"/>
  <c r="C1265" i="1"/>
  <c r="H1264" i="1"/>
  <c r="G1264" i="1"/>
  <c r="D1264" i="1"/>
  <c r="C1264" i="1"/>
  <c r="H1263" i="1"/>
  <c r="G1263" i="1"/>
  <c r="D1263" i="1"/>
  <c r="C1263" i="1"/>
  <c r="H1262" i="1"/>
  <c r="G1262" i="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H1243" i="1"/>
  <c r="G1243" i="1"/>
  <c r="D1243" i="1"/>
  <c r="C1243" i="1"/>
  <c r="H1242" i="1"/>
  <c r="G1242" i="1"/>
  <c r="D1242" i="1"/>
  <c r="C1242" i="1"/>
  <c r="H1241" i="1"/>
  <c r="G1241" i="1"/>
  <c r="D1241" i="1"/>
  <c r="C1241" i="1"/>
  <c r="H1240" i="1"/>
  <c r="G1240" i="1"/>
  <c r="D1240" i="1"/>
  <c r="C1240" i="1"/>
  <c r="H1239" i="1"/>
  <c r="G1239" i="1"/>
  <c r="D1239" i="1"/>
  <c r="C1239" i="1"/>
  <c r="H1238" i="1"/>
  <c r="G1238" i="1"/>
  <c r="D1238" i="1"/>
  <c r="C1238" i="1"/>
  <c r="D1237" i="1"/>
  <c r="H1237" i="1" s="1"/>
  <c r="C1237" i="1"/>
  <c r="D1236" i="1"/>
  <c r="H1236" i="1" s="1"/>
  <c r="C1236" i="1"/>
  <c r="H1235" i="1"/>
  <c r="G1235" i="1"/>
  <c r="D1235" i="1"/>
  <c r="C1235" i="1"/>
  <c r="H1234" i="1"/>
  <c r="G1234" i="1"/>
  <c r="D1234" i="1"/>
  <c r="C1234" i="1"/>
  <c r="H1233" i="1"/>
  <c r="G1233" i="1"/>
  <c r="D1233" i="1"/>
  <c r="C1233" i="1"/>
  <c r="H1232" i="1"/>
  <c r="G1232" i="1"/>
  <c r="D1232" i="1"/>
  <c r="C1232" i="1"/>
  <c r="H1231" i="1"/>
  <c r="G1231" i="1"/>
  <c r="D1231" i="1"/>
  <c r="C1231" i="1"/>
  <c r="H1230" i="1"/>
  <c r="G1230" i="1"/>
  <c r="D1230" i="1"/>
  <c r="C1230" i="1"/>
  <c r="H1229" i="1"/>
  <c r="G1229" i="1"/>
  <c r="D1229" i="1"/>
  <c r="C1229" i="1"/>
  <c r="G1228" i="1"/>
  <c r="D1228" i="1"/>
  <c r="H1228" i="1" s="1"/>
  <c r="C1228" i="1"/>
  <c r="H1227" i="1"/>
  <c r="G1227" i="1"/>
  <c r="D1227" i="1"/>
  <c r="C1227" i="1"/>
  <c r="H1226" i="1"/>
  <c r="G1226" i="1"/>
  <c r="D1226" i="1"/>
  <c r="C1226" i="1"/>
  <c r="H1225" i="1"/>
  <c r="G1225" i="1"/>
  <c r="D1225" i="1"/>
  <c r="C1225" i="1"/>
  <c r="D1224" i="1"/>
  <c r="H1224" i="1" s="1"/>
  <c r="C1224" i="1"/>
  <c r="D1223" i="1"/>
  <c r="H1223" i="1" s="1"/>
  <c r="C1223" i="1"/>
  <c r="H1221" i="1"/>
  <c r="G1221" i="1"/>
  <c r="D1221" i="1"/>
  <c r="C1221" i="1"/>
  <c r="H1220" i="1"/>
  <c r="G1220" i="1"/>
  <c r="D1220" i="1"/>
  <c r="C1220" i="1"/>
  <c r="H1219" i="1"/>
  <c r="G1219" i="1"/>
  <c r="D1219" i="1"/>
  <c r="C1219" i="1"/>
  <c r="H1218" i="1"/>
  <c r="G1218" i="1"/>
  <c r="D1218" i="1"/>
  <c r="C1218" i="1"/>
  <c r="H1217" i="1"/>
  <c r="G1217" i="1"/>
  <c r="D1217" i="1"/>
  <c r="C1217" i="1"/>
  <c r="H1216" i="1"/>
  <c r="G1216" i="1"/>
  <c r="D1216" i="1"/>
  <c r="C1216" i="1"/>
  <c r="D1215"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H1183" i="1"/>
  <c r="G1183" i="1"/>
  <c r="D1183" i="1"/>
  <c r="C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D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H1156" i="1"/>
  <c r="G1156" i="1"/>
  <c r="D1156" i="1"/>
  <c r="C1156" i="1"/>
  <c r="H1155" i="1"/>
  <c r="G1155" i="1"/>
  <c r="D1155" i="1"/>
  <c r="C1155" i="1"/>
  <c r="H1154" i="1"/>
  <c r="G1154" i="1"/>
  <c r="D1154" i="1"/>
  <c r="C1154" i="1"/>
  <c r="D1151" i="1"/>
  <c r="C1151" i="1"/>
  <c r="H1151" i="1" s="1"/>
  <c r="H1150" i="1"/>
  <c r="G1150" i="1"/>
  <c r="D1150" i="1"/>
  <c r="C1150" i="1"/>
  <c r="H1149" i="1"/>
  <c r="G1149" i="1"/>
  <c r="D1149" i="1"/>
  <c r="C1149" i="1"/>
  <c r="D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D1124"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D1112"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H1096" i="1"/>
  <c r="G1096" i="1"/>
  <c r="D1096" i="1"/>
  <c r="C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D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D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C1057" i="1"/>
  <c r="C1056" i="1"/>
  <c r="H1055" i="1"/>
  <c r="G1055" i="1"/>
  <c r="D1055" i="1"/>
  <c r="C1055" i="1"/>
  <c r="H1054" i="1"/>
  <c r="G1054" i="1"/>
  <c r="D1054" i="1"/>
  <c r="C1054" i="1"/>
  <c r="H1053" i="1"/>
  <c r="G1053" i="1"/>
  <c r="D1053" i="1"/>
  <c r="C1053" i="1"/>
  <c r="H1052" i="1"/>
  <c r="G1052" i="1"/>
  <c r="D1052" i="1"/>
  <c r="C1052" i="1"/>
  <c r="H1051" i="1"/>
  <c r="G1051" i="1"/>
  <c r="D1051" i="1"/>
  <c r="C1051" i="1"/>
  <c r="D1050" i="1"/>
  <c r="C1050" i="1"/>
  <c r="G1050" i="1" s="1"/>
  <c r="H1049" i="1"/>
  <c r="G1049" i="1"/>
  <c r="D1049" i="1"/>
  <c r="C1049" i="1"/>
  <c r="D1048" i="1"/>
  <c r="C1048" i="1"/>
  <c r="G1048" i="1" s="1"/>
  <c r="D1047" i="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H1030" i="1"/>
  <c r="G1030" i="1"/>
  <c r="D1030" i="1"/>
  <c r="C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G1023"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D997" i="1"/>
  <c r="H996" i="1"/>
  <c r="G996" i="1"/>
  <c r="D996" i="1"/>
  <c r="C996" i="1"/>
  <c r="H995" i="1"/>
  <c r="G995" i="1"/>
  <c r="D995" i="1"/>
  <c r="C995" i="1"/>
  <c r="H994" i="1"/>
  <c r="G994" i="1"/>
  <c r="D994" i="1"/>
  <c r="C994" i="1"/>
  <c r="H993" i="1"/>
  <c r="G993" i="1"/>
  <c r="D993" i="1"/>
  <c r="C993" i="1"/>
  <c r="H992" i="1"/>
  <c r="G992" i="1"/>
  <c r="D992" i="1"/>
  <c r="C992" i="1"/>
  <c r="H991" i="1"/>
  <c r="G991" i="1"/>
  <c r="D991" i="1"/>
  <c r="C991" i="1"/>
  <c r="D990"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D649" i="1"/>
  <c r="G649" i="1" s="1"/>
  <c r="C649" i="1"/>
  <c r="H648" i="1"/>
  <c r="G648" i="1"/>
  <c r="D648" i="1"/>
  <c r="C648" i="1"/>
  <c r="H647" i="1"/>
  <c r="D647" i="1"/>
  <c r="C647" i="1"/>
  <c r="H646" i="1"/>
  <c r="G646" i="1"/>
  <c r="D646" i="1"/>
  <c r="C646" i="1"/>
  <c r="D645" i="1"/>
  <c r="C645" i="1"/>
  <c r="G645" i="1" s="1"/>
  <c r="D644" i="1"/>
  <c r="C644" i="1"/>
  <c r="G644" i="1" s="1"/>
  <c r="G643" i="1"/>
  <c r="D643" i="1"/>
  <c r="C643" i="1"/>
  <c r="H643" i="1" s="1"/>
  <c r="H642" i="1"/>
  <c r="G642" i="1"/>
  <c r="D642" i="1"/>
  <c r="C642" i="1"/>
  <c r="D641" i="1"/>
  <c r="C641" i="1"/>
  <c r="G641" i="1" s="1"/>
  <c r="D638" i="1"/>
  <c r="D637"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D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D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D519" i="1"/>
  <c r="H518" i="1"/>
  <c r="G518" i="1"/>
  <c r="D518" i="1"/>
  <c r="C518" i="1"/>
  <c r="H517" i="1"/>
  <c r="G517" i="1"/>
  <c r="D517" i="1"/>
  <c r="C517"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H466" i="1"/>
  <c r="G466" i="1"/>
  <c r="D466" i="1"/>
  <c r="C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3" i="1"/>
  <c r="G453" i="1"/>
  <c r="D453" i="1"/>
  <c r="C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D415" i="1"/>
  <c r="H413" i="1"/>
  <c r="G413" i="1"/>
  <c r="D413" i="1"/>
  <c r="C413" i="1"/>
  <c r="D412" i="1"/>
  <c r="D411" i="1"/>
  <c r="C411" i="1"/>
  <c r="H411" i="1" s="1"/>
  <c r="H406" i="1"/>
  <c r="G406" i="1"/>
  <c r="D406" i="1"/>
  <c r="C406" i="1"/>
  <c r="D405" i="1"/>
  <c r="C405" i="1"/>
  <c r="H405" i="1" s="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C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H344" i="1"/>
  <c r="G344" i="1"/>
  <c r="D344" i="1"/>
  <c r="C344" i="1"/>
  <c r="H343" i="1"/>
  <c r="G343" i="1"/>
  <c r="D343" i="1"/>
  <c r="C343" i="1"/>
  <c r="H342" i="1"/>
  <c r="G342" i="1"/>
  <c r="D342" i="1"/>
  <c r="C342" i="1"/>
  <c r="H341" i="1"/>
  <c r="G341" i="1"/>
  <c r="D341" i="1"/>
  <c r="C341" i="1"/>
  <c r="H340" i="1"/>
  <c r="G340" i="1"/>
  <c r="D340" i="1"/>
  <c r="C340" i="1"/>
  <c r="D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D294" i="1"/>
  <c r="H292" i="1"/>
  <c r="G292" i="1"/>
  <c r="D292" i="1"/>
  <c r="C292" i="1"/>
  <c r="H291" i="1"/>
  <c r="G291" i="1"/>
  <c r="D291" i="1"/>
  <c r="C291" i="1"/>
  <c r="H290" i="1"/>
  <c r="G290" i="1"/>
  <c r="D290" i="1"/>
  <c r="C290" i="1"/>
  <c r="H289" i="1"/>
  <c r="G289" i="1"/>
  <c r="D289" i="1"/>
  <c r="C289" i="1"/>
  <c r="G288" i="1"/>
  <c r="D288" i="1"/>
  <c r="C288" i="1"/>
  <c r="H288" i="1" s="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D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C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H211" i="1"/>
  <c r="G211" i="1"/>
  <c r="D211" i="1"/>
  <c r="C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H130" i="1"/>
  <c r="G130" i="1"/>
  <c r="D130" i="1"/>
  <c r="C130" i="1"/>
  <c r="H129" i="1"/>
  <c r="G129" i="1"/>
  <c r="D129" i="1"/>
  <c r="C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D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D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D94" i="1"/>
  <c r="H93" i="1"/>
  <c r="G93" i="1"/>
  <c r="D93" i="1"/>
  <c r="C93" i="1"/>
  <c r="H92" i="1"/>
  <c r="G92" i="1"/>
  <c r="D92" i="1"/>
  <c r="C92" i="1"/>
  <c r="H91" i="1"/>
  <c r="G91" i="1"/>
  <c r="D91" i="1"/>
  <c r="C91" i="1"/>
  <c r="H90" i="1"/>
  <c r="G90" i="1"/>
  <c r="D90" i="1"/>
  <c r="C90" i="1"/>
  <c r="H89" i="1"/>
  <c r="G89" i="1"/>
  <c r="D89" i="1"/>
  <c r="C89" i="1"/>
  <c r="H88" i="1"/>
  <c r="G88" i="1"/>
  <c r="D88" i="1"/>
  <c r="C88" i="1"/>
  <c r="D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D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H41" i="1"/>
  <c r="G41" i="1"/>
  <c r="D41" i="1"/>
  <c r="C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I27" i="3" l="1"/>
  <c r="D1408" i="1"/>
  <c r="H1408" i="1" s="1"/>
  <c r="F114" i="6"/>
  <c r="G1420" i="1"/>
  <c r="G1409" i="1"/>
  <c r="G1408" i="1"/>
  <c r="H27" i="3"/>
  <c r="E237" i="5"/>
  <c r="D1222" i="1"/>
  <c r="E279" i="9"/>
  <c r="B279" i="9" s="1"/>
  <c r="G1223" i="1"/>
  <c r="G1224" i="1"/>
  <c r="G1236" i="1"/>
  <c r="G1237" i="1"/>
  <c r="F214" i="9"/>
  <c r="B214" i="9" s="1"/>
  <c r="H641" i="1"/>
  <c r="C1148" i="1"/>
  <c r="H1148" i="1" s="1"/>
  <c r="G1047" i="1"/>
  <c r="H1047" i="1"/>
  <c r="H1048" i="1"/>
  <c r="H1050" i="1"/>
  <c r="G1148" i="1"/>
  <c r="G1151" i="1"/>
  <c r="H649" i="1"/>
  <c r="E22" i="9"/>
  <c r="B22" i="9" s="1"/>
  <c r="G647" i="1"/>
  <c r="H644" i="1"/>
  <c r="H645" i="1"/>
  <c r="G405" i="1"/>
  <c r="C412" i="1"/>
  <c r="H412" i="1" s="1"/>
  <c r="C638" i="1"/>
  <c r="D643" i="4"/>
  <c r="F643" i="4" s="1"/>
  <c r="C637" i="1"/>
  <c r="G411" i="1"/>
  <c r="F416" i="4"/>
  <c r="B216" i="9"/>
  <c r="H220" i="1"/>
  <c r="G220" i="1"/>
  <c r="H1056" i="1"/>
  <c r="G1056" i="1"/>
  <c r="H516" i="1"/>
  <c r="G516" i="1"/>
  <c r="H1299" i="1"/>
  <c r="G1387" i="1"/>
  <c r="G1395" i="1"/>
  <c r="G1403" i="1"/>
  <c r="G1411" i="1"/>
  <c r="G1419" i="1"/>
  <c r="G1427" i="1"/>
  <c r="E7" i="4"/>
  <c r="F133" i="4"/>
  <c r="F153" i="4"/>
  <c r="D152" i="4"/>
  <c r="E350" i="4"/>
  <c r="F529" i="4"/>
  <c r="H1521" i="1"/>
  <c r="G1521" i="1"/>
  <c r="C87" i="1"/>
  <c r="C94" i="1"/>
  <c r="C519" i="1"/>
  <c r="C523" i="1"/>
  <c r="C997" i="1"/>
  <c r="C1084" i="1"/>
  <c r="H1269" i="1"/>
  <c r="G1271" i="1"/>
  <c r="H1273" i="1"/>
  <c r="G1275" i="1"/>
  <c r="H1277" i="1"/>
  <c r="G1279" i="1"/>
  <c r="H1281" i="1"/>
  <c r="G1283" i="1"/>
  <c r="H1285" i="1"/>
  <c r="G1287" i="1"/>
  <c r="H1289" i="1"/>
  <c r="G1291" i="1"/>
  <c r="H1293" i="1"/>
  <c r="G1295" i="1"/>
  <c r="H1297" i="1"/>
  <c r="G1299" i="1"/>
  <c r="H1301" i="1"/>
  <c r="G1303" i="1"/>
  <c r="H1305" i="1"/>
  <c r="G1307" i="1"/>
  <c r="H1309" i="1"/>
  <c r="G1311" i="1"/>
  <c r="H1313" i="1"/>
  <c r="G1315" i="1"/>
  <c r="H1317" i="1"/>
  <c r="G1319" i="1"/>
  <c r="H1321" i="1"/>
  <c r="G1323" i="1"/>
  <c r="H1325" i="1"/>
  <c r="G1327" i="1"/>
  <c r="G1331" i="1"/>
  <c r="H1333" i="1"/>
  <c r="G1335" i="1"/>
  <c r="H1337" i="1"/>
  <c r="G1339" i="1"/>
  <c r="H1341" i="1"/>
  <c r="G1343" i="1"/>
  <c r="H1345" i="1"/>
  <c r="G1347" i="1"/>
  <c r="H1349" i="1"/>
  <c r="G1351" i="1"/>
  <c r="H1353" i="1"/>
  <c r="G1355" i="1"/>
  <c r="H1357" i="1"/>
  <c r="G1359" i="1"/>
  <c r="H1361" i="1"/>
  <c r="G1363" i="1"/>
  <c r="H1365" i="1"/>
  <c r="G1367" i="1"/>
  <c r="H1369" i="1"/>
  <c r="G1371" i="1"/>
  <c r="H1373" i="1"/>
  <c r="G1375" i="1"/>
  <c r="H1377" i="1"/>
  <c r="G1379" i="1"/>
  <c r="H1381" i="1"/>
  <c r="G1383" i="1"/>
  <c r="G1389" i="1"/>
  <c r="G1397" i="1"/>
  <c r="G1405" i="1"/>
  <c r="G1413" i="1"/>
  <c r="G1421" i="1"/>
  <c r="G1429" i="1"/>
  <c r="F300" i="4"/>
  <c r="D299" i="4"/>
  <c r="D346" i="1"/>
  <c r="D1057" i="1"/>
  <c r="G1270" i="1"/>
  <c r="H1272" i="1"/>
  <c r="G1274" i="1"/>
  <c r="H1276" i="1"/>
  <c r="G1278" i="1"/>
  <c r="H1280" i="1"/>
  <c r="G1282" i="1"/>
  <c r="H1284" i="1"/>
  <c r="G1286" i="1"/>
  <c r="H1288" i="1"/>
  <c r="G1290" i="1"/>
  <c r="H1292" i="1"/>
  <c r="G1294" i="1"/>
  <c r="H1296" i="1"/>
  <c r="G1298" i="1"/>
  <c r="H1300" i="1"/>
  <c r="G1302" i="1"/>
  <c r="H1304" i="1"/>
  <c r="G1306" i="1"/>
  <c r="H1308" i="1"/>
  <c r="G1310" i="1"/>
  <c r="H1312" i="1"/>
  <c r="G1314" i="1"/>
  <c r="H1316" i="1"/>
  <c r="H1320" i="1"/>
  <c r="H1324" i="1"/>
  <c r="H1328" i="1"/>
  <c r="H1332" i="1"/>
  <c r="H1336" i="1"/>
  <c r="H1340" i="1"/>
  <c r="H1344" i="1"/>
  <c r="H1348" i="1"/>
  <c r="H1352" i="1"/>
  <c r="H1356" i="1"/>
  <c r="H1360" i="1"/>
  <c r="H1364" i="1"/>
  <c r="H1368" i="1"/>
  <c r="H1372" i="1"/>
  <c r="H1376" i="1"/>
  <c r="H1380" i="1"/>
  <c r="G1390" i="1"/>
  <c r="G1398" i="1"/>
  <c r="G1406" i="1"/>
  <c r="G1414" i="1"/>
  <c r="G1422" i="1"/>
  <c r="G1430" i="1"/>
  <c r="F197" i="4"/>
  <c r="D196" i="4"/>
  <c r="H1384" i="1"/>
  <c r="H1388" i="1"/>
  <c r="H1392" i="1"/>
  <c r="H1396" i="1"/>
  <c r="H1400" i="1"/>
  <c r="H1404" i="1"/>
  <c r="H1412" i="1"/>
  <c r="H1416" i="1"/>
  <c r="H1420" i="1"/>
  <c r="H1424" i="1"/>
  <c r="H1428" i="1"/>
  <c r="H1432" i="1"/>
  <c r="F8" i="4"/>
  <c r="D7" i="4"/>
  <c r="D44" i="4"/>
  <c r="D124" i="4"/>
  <c r="E152" i="4"/>
  <c r="F164" i="4"/>
  <c r="D163" i="4"/>
  <c r="E196" i="4"/>
  <c r="D192" i="1" s="1"/>
  <c r="D263" i="4"/>
  <c r="E298" i="4"/>
  <c r="E363" i="4"/>
  <c r="D358" i="1" s="1"/>
  <c r="D484" i="4"/>
  <c r="E567" i="4"/>
  <c r="D561" i="1" s="1"/>
  <c r="D593" i="4"/>
  <c r="F8" i="5"/>
  <c r="E7" i="5"/>
  <c r="F13" i="5"/>
  <c r="D12" i="5"/>
  <c r="F5" i="6"/>
  <c r="G274" i="9"/>
  <c r="E274" i="9" s="1"/>
  <c r="B274" i="9" s="1"/>
  <c r="G184" i="9"/>
  <c r="E184" i="9" s="1"/>
  <c r="B184" i="9" s="1"/>
  <c r="H164" i="9"/>
  <c r="G180" i="9"/>
  <c r="E180" i="9" s="1"/>
  <c r="B180" i="9" s="1"/>
  <c r="D50" i="4"/>
  <c r="D82" i="4"/>
  <c r="F140" i="4"/>
  <c r="D139" i="4"/>
  <c r="E163" i="4"/>
  <c r="D159" i="1" s="1"/>
  <c r="F363" i="4"/>
  <c r="F581" i="4"/>
  <c r="D580" i="4"/>
  <c r="E68" i="5"/>
  <c r="H289" i="9"/>
  <c r="E176" i="5"/>
  <c r="H1386" i="1"/>
  <c r="H1390" i="1"/>
  <c r="H1394" i="1"/>
  <c r="H1398" i="1"/>
  <c r="H1402" i="1"/>
  <c r="H1406" i="1"/>
  <c r="H1410" i="1"/>
  <c r="H1414" i="1"/>
  <c r="H1418" i="1"/>
  <c r="H1422" i="1"/>
  <c r="H1426" i="1"/>
  <c r="H1430" i="1"/>
  <c r="D106" i="4"/>
  <c r="F159" i="4"/>
  <c r="F169" i="4"/>
  <c r="F252" i="4"/>
  <c r="D311" i="4"/>
  <c r="F352" i="4"/>
  <c r="D351" i="4"/>
  <c r="E515" i="4"/>
  <c r="D509" i="1" s="1"/>
  <c r="G188" i="9"/>
  <c r="E188" i="9" s="1"/>
  <c r="B188" i="9" s="1"/>
  <c r="G142" i="9"/>
  <c r="E142" i="9" s="1"/>
  <c r="B142" i="9" s="1"/>
  <c r="F603" i="4"/>
  <c r="E625" i="4"/>
  <c r="D619" i="1" s="1"/>
  <c r="D1469" i="1"/>
  <c r="I31" i="3"/>
  <c r="D1475" i="1"/>
  <c r="G1475" i="1" s="1"/>
  <c r="I32" i="3"/>
  <c r="C1499" i="1"/>
  <c r="G286" i="9"/>
  <c r="E286" i="9" s="1"/>
  <c r="B286" i="9" s="1"/>
  <c r="F88" i="5"/>
  <c r="D87" i="5"/>
  <c r="D1454" i="1"/>
  <c r="E22" i="7"/>
  <c r="G165" i="9"/>
  <c r="D344" i="4"/>
  <c r="D396" i="4"/>
  <c r="D421" i="4"/>
  <c r="D515" i="4"/>
  <c r="D567" i="4"/>
  <c r="D625" i="4"/>
  <c r="F69" i="5"/>
  <c r="F70" i="5"/>
  <c r="F78" i="5"/>
  <c r="F135" i="5"/>
  <c r="D134" i="5"/>
  <c r="G287" i="9"/>
  <c r="E287" i="9" s="1"/>
  <c r="B287" i="9" s="1"/>
  <c r="D146" i="5"/>
  <c r="F149" i="5"/>
  <c r="D245" i="5"/>
  <c r="F250" i="5"/>
  <c r="E141" i="6"/>
  <c r="D1437" i="1"/>
  <c r="C1530" i="1"/>
  <c r="D49" i="8"/>
  <c r="G1550" i="1"/>
  <c r="H1550" i="1"/>
  <c r="G1570" i="1"/>
  <c r="H1570" i="1"/>
  <c r="F417" i="4"/>
  <c r="F35" i="5"/>
  <c r="G292" i="9"/>
  <c r="E292" i="9" s="1"/>
  <c r="B292" i="9" s="1"/>
  <c r="F206" i="5"/>
  <c r="H1493" i="1"/>
  <c r="G1493" i="1"/>
  <c r="E28" i="9"/>
  <c r="B28" i="9" s="1"/>
  <c r="B34" i="9"/>
  <c r="E44" i="9"/>
  <c r="B44" i="9" s="1"/>
  <c r="B50" i="9"/>
  <c r="E60" i="9"/>
  <c r="B60" i="9" s="1"/>
  <c r="B66" i="9"/>
  <c r="E76" i="9"/>
  <c r="B76" i="9" s="1"/>
  <c r="B82" i="9"/>
  <c r="E92" i="9"/>
  <c r="B92" i="9" s="1"/>
  <c r="B98" i="9"/>
  <c r="E108" i="9"/>
  <c r="B108" i="9" s="1"/>
  <c r="B114" i="9"/>
  <c r="E124" i="9"/>
  <c r="B124" i="9" s="1"/>
  <c r="B130" i="9"/>
  <c r="E140" i="9"/>
  <c r="B140" i="9" s="1"/>
  <c r="E144" i="9"/>
  <c r="B144" i="9" s="1"/>
  <c r="B150" i="9"/>
  <c r="J1466" i="1"/>
  <c r="H1466" i="1"/>
  <c r="G1466" i="1"/>
  <c r="I1466" i="1" s="1"/>
  <c r="G1438" i="1"/>
  <c r="H1438" i="1"/>
  <c r="H1461" i="1"/>
  <c r="G1461" i="1"/>
  <c r="H1470" i="1"/>
  <c r="G1470" i="1"/>
  <c r="H1481" i="1"/>
  <c r="G1481" i="1"/>
  <c r="G1535" i="1"/>
  <c r="H1535" i="1"/>
  <c r="G1555" i="1"/>
  <c r="H1555" i="1"/>
  <c r="H1576" i="1"/>
  <c r="G1576" i="1"/>
  <c r="H165" i="9"/>
  <c r="G166" i="9"/>
  <c r="E166" i="9" s="1"/>
  <c r="B166" i="9" s="1"/>
  <c r="G167" i="9"/>
  <c r="E167" i="9" s="1"/>
  <c r="B167" i="9" s="1"/>
  <c r="G168" i="9"/>
  <c r="E168" i="9" s="1"/>
  <c r="B168" i="9" s="1"/>
  <c r="G169" i="9"/>
  <c r="E169" i="9" s="1"/>
  <c r="B169" i="9" s="1"/>
  <c r="G170" i="9"/>
  <c r="E170" i="9" s="1"/>
  <c r="B170" i="9" s="1"/>
  <c r="G171" i="9"/>
  <c r="E171" i="9" s="1"/>
  <c r="B171" i="9" s="1"/>
  <c r="G172" i="9"/>
  <c r="E172" i="9" s="1"/>
  <c r="B172" i="9" s="1"/>
  <c r="G173" i="9"/>
  <c r="E173" i="9" s="1"/>
  <c r="B173" i="9" s="1"/>
  <c r="G174" i="9"/>
  <c r="E174" i="9" s="1"/>
  <c r="B174" i="9" s="1"/>
  <c r="G175" i="9"/>
  <c r="E175" i="9" s="1"/>
  <c r="B175" i="9" s="1"/>
  <c r="G176" i="9"/>
  <c r="E176" i="9" s="1"/>
  <c r="B176" i="9" s="1"/>
  <c r="G177" i="9"/>
  <c r="E177" i="9" s="1"/>
  <c r="B177" i="9" s="1"/>
  <c r="G178" i="9"/>
  <c r="E178" i="9" s="1"/>
  <c r="B178" i="9" s="1"/>
  <c r="G179" i="9"/>
  <c r="E179" i="9" s="1"/>
  <c r="B179" i="9" s="1"/>
  <c r="G183" i="9"/>
  <c r="E183" i="9" s="1"/>
  <c r="B183" i="9" s="1"/>
  <c r="G187" i="9"/>
  <c r="E187" i="9" s="1"/>
  <c r="B187" i="9" s="1"/>
  <c r="G191" i="9"/>
  <c r="E191" i="9" s="1"/>
  <c r="B227" i="9"/>
  <c r="B231" i="9"/>
  <c r="B235" i="9"/>
  <c r="B239" i="9"/>
  <c r="B243" i="9"/>
  <c r="H286" i="9"/>
  <c r="G1565" i="1"/>
  <c r="J1462" i="1"/>
  <c r="H1462" i="1"/>
  <c r="G1462" i="1"/>
  <c r="G1442" i="1"/>
  <c r="H1442" i="1"/>
  <c r="J1442" i="1"/>
  <c r="D176" i="5"/>
  <c r="D190" i="5"/>
  <c r="D238" i="5"/>
  <c r="D35" i="6"/>
  <c r="D141" i="6" s="1"/>
  <c r="D129" i="6"/>
  <c r="H1483" i="1"/>
  <c r="G1483" i="1"/>
  <c r="H1511" i="1"/>
  <c r="G1511" i="1"/>
  <c r="G1540" i="1"/>
  <c r="H1540" i="1"/>
  <c r="H1560" i="1"/>
  <c r="G1560" i="1"/>
  <c r="G278" i="9"/>
  <c r="E278" i="9" s="1"/>
  <c r="B278" i="9" s="1"/>
  <c r="G277" i="9"/>
  <c r="E277" i="9" s="1"/>
  <c r="B277" i="9" s="1"/>
  <c r="L212" i="9"/>
  <c r="F212" i="9" s="1"/>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I10" i="9"/>
  <c r="G182" i="9"/>
  <c r="E182" i="9" s="1"/>
  <c r="B182" i="9" s="1"/>
  <c r="G186" i="9"/>
  <c r="E186" i="9" s="1"/>
  <c r="B186" i="9" s="1"/>
  <c r="G190" i="9"/>
  <c r="E190" i="9" s="1"/>
  <c r="B190" i="9" s="1"/>
  <c r="F217" i="9"/>
  <c r="B217" i="9" s="1"/>
  <c r="F218" i="9"/>
  <c r="B218" i="9" s="1"/>
  <c r="F221" i="9"/>
  <c r="B221" i="9" s="1"/>
  <c r="F222" i="9"/>
  <c r="B222" i="9" s="1"/>
  <c r="G289" i="9"/>
  <c r="E289" i="9" s="1"/>
  <c r="B289" i="9" s="1"/>
  <c r="H1556" i="1"/>
  <c r="G1556" i="1"/>
  <c r="J1474" i="1"/>
  <c r="H1474" i="1"/>
  <c r="G1474" i="1"/>
  <c r="I1474" i="1" s="1"/>
  <c r="D6" i="7"/>
  <c r="J1445" i="1"/>
  <c r="G1445" i="1"/>
  <c r="H1445" i="1"/>
  <c r="G1454" i="1"/>
  <c r="H1454" i="1"/>
  <c r="D38" i="7"/>
  <c r="H1475" i="1"/>
  <c r="D42" i="8"/>
  <c r="H1525" i="1"/>
  <c r="G1525" i="1"/>
  <c r="G1545" i="1"/>
  <c r="H1545" i="1"/>
  <c r="G160" i="9"/>
  <c r="E160" i="9" s="1"/>
  <c r="B160" i="9" s="1"/>
  <c r="G161" i="9"/>
  <c r="E161" i="9" s="1"/>
  <c r="B161" i="9" s="1"/>
  <c r="G162" i="9"/>
  <c r="E162" i="9" s="1"/>
  <c r="B162" i="9" s="1"/>
  <c r="G163" i="9"/>
  <c r="E163" i="9" s="1"/>
  <c r="B163" i="9" s="1"/>
  <c r="G164" i="9"/>
  <c r="E164" i="9" s="1"/>
  <c r="B164" i="9" s="1"/>
  <c r="G181" i="9"/>
  <c r="E181" i="9" s="1"/>
  <c r="B181" i="9" s="1"/>
  <c r="G185" i="9"/>
  <c r="E185" i="9" s="1"/>
  <c r="B185" i="9" s="1"/>
  <c r="G189" i="9"/>
  <c r="E189" i="9" s="1"/>
  <c r="B189" i="9" s="1"/>
  <c r="B215" i="9"/>
  <c r="F226" i="9"/>
  <c r="B226" i="9" s="1"/>
  <c r="F229" i="9"/>
  <c r="B229" i="9" s="1"/>
  <c r="F230" i="9"/>
  <c r="B230" i="9" s="1"/>
  <c r="F233" i="9"/>
  <c r="B233" i="9" s="1"/>
  <c r="F234" i="9"/>
  <c r="B234" i="9" s="1"/>
  <c r="F237" i="9"/>
  <c r="B237" i="9" s="1"/>
  <c r="F238" i="9"/>
  <c r="B238" i="9" s="1"/>
  <c r="F241" i="9"/>
  <c r="B241" i="9" s="1"/>
  <c r="F242" i="9"/>
  <c r="B242" i="9" s="1"/>
  <c r="G1571" i="1"/>
  <c r="H1571" i="1"/>
  <c r="G1559" i="1"/>
  <c r="H1559" i="1"/>
  <c r="H1548" i="1"/>
  <c r="G1548" i="1"/>
  <c r="G1519" i="1"/>
  <c r="J1451" i="1"/>
  <c r="G1451" i="1"/>
  <c r="H1451" i="1"/>
  <c r="E284" i="9"/>
  <c r="B284" i="9" s="1"/>
  <c r="F271" i="9"/>
  <c r="B271" i="9" s="1"/>
  <c r="F267" i="9"/>
  <c r="B267" i="9" s="1"/>
  <c r="F263" i="9"/>
  <c r="B263" i="9" s="1"/>
  <c r="F259" i="9"/>
  <c r="B259" i="9" s="1"/>
  <c r="F255" i="9"/>
  <c r="B255" i="9" s="1"/>
  <c r="F251" i="9"/>
  <c r="B251" i="9" s="1"/>
  <c r="F247" i="9"/>
  <c r="B247" i="9" s="1"/>
  <c r="G1547" i="1"/>
  <c r="H1547" i="1"/>
  <c r="G1496" i="1"/>
  <c r="H1496" i="1"/>
  <c r="I1479" i="1"/>
  <c r="H1471" i="1"/>
  <c r="J1471" i="1"/>
  <c r="G1471" i="1"/>
  <c r="I1471" i="1" s="1"/>
  <c r="H1467" i="1"/>
  <c r="J1467" i="1"/>
  <c r="G1467" i="1"/>
  <c r="H1463" i="1"/>
  <c r="J1463" i="1"/>
  <c r="G1463" i="1"/>
  <c r="F275" i="9"/>
  <c r="G1579" i="1"/>
  <c r="H1579" i="1"/>
  <c r="G1551" i="1"/>
  <c r="H1551" i="1"/>
  <c r="H1541" i="1"/>
  <c r="G1541" i="1"/>
  <c r="G1536" i="1"/>
  <c r="H1536" i="1"/>
  <c r="H1513" i="1"/>
  <c r="G1513" i="1"/>
  <c r="G1498" i="1"/>
  <c r="H1498" i="1"/>
  <c r="G1484" i="1"/>
  <c r="H1484" i="1"/>
  <c r="J1472" i="1"/>
  <c r="H1472" i="1"/>
  <c r="G1472" i="1"/>
  <c r="J1468" i="1"/>
  <c r="H1468" i="1"/>
  <c r="G1468" i="1"/>
  <c r="I1468" i="1" s="1"/>
  <c r="J1464" i="1"/>
  <c r="H1464" i="1"/>
  <c r="G1464" i="1"/>
  <c r="I1464" i="1" s="1"/>
  <c r="J1455" i="1"/>
  <c r="G1455" i="1"/>
  <c r="H1455" i="1"/>
  <c r="G1440" i="1"/>
  <c r="I1440" i="1" s="1"/>
  <c r="H1440" i="1"/>
  <c r="J1440" i="1"/>
  <c r="G1575" i="1"/>
  <c r="H1575" i="1"/>
  <c r="G1567" i="1"/>
  <c r="H1567" i="1"/>
  <c r="G1563" i="1"/>
  <c r="H1563" i="1"/>
  <c r="G1544" i="1"/>
  <c r="H1544" i="1"/>
  <c r="G1538" i="1"/>
  <c r="H1538" i="1"/>
  <c r="G1516" i="1"/>
  <c r="H1516" i="1"/>
  <c r="G1486" i="1"/>
  <c r="H1486" i="1"/>
  <c r="H1473" i="1"/>
  <c r="J1473" i="1"/>
  <c r="G1473" i="1"/>
  <c r="I1473" i="1" s="1"/>
  <c r="H1465" i="1"/>
  <c r="J1465" i="1"/>
  <c r="G1465" i="1"/>
  <c r="I1465" i="1" s="1"/>
  <c r="I1457" i="1"/>
  <c r="J1447" i="1"/>
  <c r="G1447" i="1"/>
  <c r="H1447" i="1"/>
  <c r="J1479" i="1"/>
  <c r="H1479" i="1"/>
  <c r="H1478" i="1"/>
  <c r="I1478" i="1" s="1"/>
  <c r="J1478" i="1"/>
  <c r="J1477" i="1"/>
  <c r="H1477" i="1"/>
  <c r="I1477" i="1" s="1"/>
  <c r="H1476" i="1"/>
  <c r="I1476" i="1" s="1"/>
  <c r="J1476" i="1"/>
  <c r="H1460" i="1"/>
  <c r="I1460" i="1" s="1"/>
  <c r="J1460" i="1"/>
  <c r="J1459" i="1"/>
  <c r="H1459" i="1"/>
  <c r="I1459" i="1" s="1"/>
  <c r="H1458" i="1"/>
  <c r="I1458" i="1" s="1"/>
  <c r="J1458" i="1"/>
  <c r="J1457" i="1"/>
  <c r="H1457" i="1"/>
  <c r="J1449" i="1"/>
  <c r="G1449" i="1"/>
  <c r="I1449" i="1" s="1"/>
  <c r="H1449" i="1"/>
  <c r="G1444" i="1"/>
  <c r="H1444" i="1"/>
  <c r="I1441" i="1"/>
  <c r="I1456" i="1"/>
  <c r="I1452" i="1"/>
  <c r="I1448" i="1"/>
  <c r="I1443" i="1"/>
  <c r="J1456" i="1"/>
  <c r="J1452" i="1"/>
  <c r="J1450" i="1"/>
  <c r="J1448" i="1"/>
  <c r="J1446" i="1"/>
  <c r="I23" i="3" l="1"/>
  <c r="D1214" i="1"/>
  <c r="B191" i="9"/>
  <c r="G412" i="1"/>
  <c r="H638" i="1"/>
  <c r="G638" i="1"/>
  <c r="G637" i="1"/>
  <c r="H637" i="1"/>
  <c r="C1435" i="1"/>
  <c r="F141" i="6"/>
  <c r="H28" i="3"/>
  <c r="F396" i="4"/>
  <c r="C391" i="1"/>
  <c r="E175" i="5"/>
  <c r="D1152" i="1" s="1"/>
  <c r="I22" i="3"/>
  <c r="D1153" i="1"/>
  <c r="F139" i="4"/>
  <c r="C135" i="1"/>
  <c r="B212" i="9"/>
  <c r="E408" i="4"/>
  <c r="D403" i="1" s="1"/>
  <c r="D345" i="1"/>
  <c r="C1469" i="1"/>
  <c r="H31" i="3"/>
  <c r="D237" i="5"/>
  <c r="F238" i="5"/>
  <c r="C1215" i="1"/>
  <c r="C1524" i="1"/>
  <c r="D43" i="8"/>
  <c r="F146" i="5"/>
  <c r="C1124" i="1"/>
  <c r="F567" i="4"/>
  <c r="C561" i="1"/>
  <c r="F344" i="4"/>
  <c r="C339" i="1"/>
  <c r="D1453" i="1"/>
  <c r="I30" i="3"/>
  <c r="F351" i="4"/>
  <c r="D350" i="4"/>
  <c r="C346" i="1"/>
  <c r="E528" i="4"/>
  <c r="F263" i="4"/>
  <c r="C259" i="1"/>
  <c r="H519" i="1"/>
  <c r="G519" i="1"/>
  <c r="E420" i="4"/>
  <c r="D3" i="1"/>
  <c r="E6" i="4"/>
  <c r="I1447" i="1"/>
  <c r="I1455" i="1"/>
  <c r="I1467" i="1"/>
  <c r="I1451" i="1"/>
  <c r="C1517" i="1"/>
  <c r="G295" i="9"/>
  <c r="E295" i="9" s="1"/>
  <c r="B295" i="9" s="1"/>
  <c r="K1432" i="9"/>
  <c r="I34" i="3"/>
  <c r="G291" i="9"/>
  <c r="E291" i="9" s="1"/>
  <c r="B291" i="9" s="1"/>
  <c r="F190" i="5"/>
  <c r="C1167" i="1"/>
  <c r="I1442" i="1"/>
  <c r="G1530" i="1"/>
  <c r="H1530" i="1"/>
  <c r="F515" i="4"/>
  <c r="C509" i="1"/>
  <c r="G294" i="9"/>
  <c r="E294" i="9" s="1"/>
  <c r="I21" i="3"/>
  <c r="D1046" i="1"/>
  <c r="F82" i="4"/>
  <c r="C78" i="1"/>
  <c r="E6" i="5"/>
  <c r="I20" i="3"/>
  <c r="D985" i="1"/>
  <c r="F484" i="4"/>
  <c r="C478" i="1"/>
  <c r="F124" i="4"/>
  <c r="C120" i="1"/>
  <c r="H1084" i="1"/>
  <c r="G1084" i="1"/>
  <c r="H94" i="1"/>
  <c r="G94" i="1"/>
  <c r="D528" i="4"/>
  <c r="G20" i="9"/>
  <c r="F152" i="4"/>
  <c r="H20" i="9"/>
  <c r="D151" i="4"/>
  <c r="C148" i="1"/>
  <c r="F35" i="6"/>
  <c r="H25" i="3"/>
  <c r="C1329" i="1"/>
  <c r="F625" i="4"/>
  <c r="C619" i="1"/>
  <c r="F12" i="5"/>
  <c r="D7" i="5"/>
  <c r="C990" i="1"/>
  <c r="F593" i="4"/>
  <c r="C587" i="1"/>
  <c r="E407" i="4"/>
  <c r="D402" i="1" s="1"/>
  <c r="D293" i="1"/>
  <c r="D6" i="4"/>
  <c r="F7" i="4"/>
  <c r="C3" i="1"/>
  <c r="H523" i="1"/>
  <c r="G523" i="1"/>
  <c r="I1444" i="1"/>
  <c r="D1435" i="1"/>
  <c r="I28" i="3"/>
  <c r="E151" i="4"/>
  <c r="D148" i="1"/>
  <c r="F299" i="4"/>
  <c r="D298" i="4"/>
  <c r="C294" i="1"/>
  <c r="I1472" i="1"/>
  <c r="I1463" i="1"/>
  <c r="C1437" i="1"/>
  <c r="D5" i="7"/>
  <c r="F129" i="6"/>
  <c r="C1423" i="1"/>
  <c r="D175" i="5"/>
  <c r="F176" i="5"/>
  <c r="H22" i="3"/>
  <c r="C1153" i="1"/>
  <c r="I1462" i="1"/>
  <c r="E5" i="7"/>
  <c r="F245" i="5"/>
  <c r="C1222" i="1"/>
  <c r="F134" i="5"/>
  <c r="C1112" i="1"/>
  <c r="D420" i="4"/>
  <c r="F421" i="4"/>
  <c r="C415" i="1"/>
  <c r="E165" i="9"/>
  <c r="B165" i="9" s="1"/>
  <c r="D68" i="5"/>
  <c r="C1065" i="1"/>
  <c r="F87" i="5"/>
  <c r="G1499" i="1"/>
  <c r="H1499" i="1"/>
  <c r="F311" i="4"/>
  <c r="C306" i="1"/>
  <c r="F106" i="4"/>
  <c r="C102" i="1"/>
  <c r="F580" i="4"/>
  <c r="C574" i="1"/>
  <c r="F50" i="4"/>
  <c r="C46" i="1"/>
  <c r="G299" i="9"/>
  <c r="E299" i="9" s="1"/>
  <c r="H358" i="1"/>
  <c r="G358" i="1"/>
  <c r="C159" i="1"/>
  <c r="F163" i="4"/>
  <c r="F44" i="4"/>
  <c r="C40" i="1"/>
  <c r="F196" i="4"/>
  <c r="C192" i="1"/>
  <c r="G1057" i="1"/>
  <c r="H1057" i="1"/>
  <c r="H997" i="1"/>
  <c r="G997" i="1"/>
  <c r="H87" i="1"/>
  <c r="G87" i="1"/>
  <c r="E20" i="9" l="1"/>
  <c r="E19" i="9" s="1"/>
  <c r="G192" i="1"/>
  <c r="H192" i="1"/>
  <c r="E298" i="9"/>
  <c r="B299" i="9"/>
  <c r="H415" i="1"/>
  <c r="G415" i="1"/>
  <c r="F175" i="5"/>
  <c r="C1152" i="1"/>
  <c r="G1437" i="1"/>
  <c r="H1437" i="1"/>
  <c r="D407" i="4"/>
  <c r="F298" i="4"/>
  <c r="C293" i="1"/>
  <c r="H990" i="1"/>
  <c r="G990" i="1"/>
  <c r="H148" i="1"/>
  <c r="G148" i="1"/>
  <c r="H478" i="1"/>
  <c r="G478" i="1"/>
  <c r="H276" i="9"/>
  <c r="D984" i="1"/>
  <c r="G259" i="1"/>
  <c r="H259" i="1"/>
  <c r="D408" i="4"/>
  <c r="F350" i="4"/>
  <c r="C345" i="1"/>
  <c r="H339" i="1"/>
  <c r="G339" i="1"/>
  <c r="G1124" i="1"/>
  <c r="H1124" i="1"/>
  <c r="H1215" i="1"/>
  <c r="G1215" i="1"/>
  <c r="H1469" i="1"/>
  <c r="G1469" i="1"/>
  <c r="H135" i="1"/>
  <c r="G135" i="1"/>
  <c r="H306" i="1"/>
  <c r="G306" i="1"/>
  <c r="H1112" i="1"/>
  <c r="G1112" i="1"/>
  <c r="H294" i="1"/>
  <c r="G294" i="1"/>
  <c r="H619" i="1"/>
  <c r="G619" i="1"/>
  <c r="G1167" i="1"/>
  <c r="H1167" i="1"/>
  <c r="G1453" i="1"/>
  <c r="H1453" i="1"/>
  <c r="H159" i="1"/>
  <c r="G159" i="1"/>
  <c r="H46" i="1"/>
  <c r="G46" i="1"/>
  <c r="H102" i="1"/>
  <c r="G102" i="1"/>
  <c r="H1065" i="1"/>
  <c r="G1065" i="1"/>
  <c r="H1153" i="1"/>
  <c r="G1153" i="1"/>
  <c r="F7" i="5"/>
  <c r="D6" i="5"/>
  <c r="H20" i="3"/>
  <c r="C985" i="1"/>
  <c r="H1329" i="1"/>
  <c r="G1329" i="1"/>
  <c r="H9" i="3"/>
  <c r="D289" i="4"/>
  <c r="F151" i="4"/>
  <c r="C147" i="1"/>
  <c r="H17" i="3"/>
  <c r="D636" i="4"/>
  <c r="F528" i="4"/>
  <c r="C522" i="1"/>
  <c r="H78" i="1"/>
  <c r="G78" i="1"/>
  <c r="E293" i="9"/>
  <c r="B294" i="9"/>
  <c r="E635" i="4"/>
  <c r="D629" i="1" s="1"/>
  <c r="D414" i="1"/>
  <c r="H391" i="1"/>
  <c r="G391" i="1"/>
  <c r="H574" i="1"/>
  <c r="G574" i="1"/>
  <c r="D1436" i="1"/>
  <c r="I29" i="3"/>
  <c r="C1436" i="1"/>
  <c r="G297" i="9"/>
  <c r="E297" i="9" s="1"/>
  <c r="H29" i="3"/>
  <c r="I17" i="3"/>
  <c r="E289" i="4"/>
  <c r="D147" i="1"/>
  <c r="D412" i="4"/>
  <c r="F6" i="4"/>
  <c r="H16" i="3"/>
  <c r="C2" i="1"/>
  <c r="E412" i="4"/>
  <c r="I16" i="3"/>
  <c r="D2" i="1"/>
  <c r="H346" i="1"/>
  <c r="G346" i="1"/>
  <c r="G1524" i="1"/>
  <c r="H1524" i="1"/>
  <c r="G1222" i="1"/>
  <c r="H1222" i="1"/>
  <c r="H1423" i="1"/>
  <c r="G1423" i="1"/>
  <c r="H3" i="1"/>
  <c r="G3" i="1"/>
  <c r="H40" i="1"/>
  <c r="G40" i="1"/>
  <c r="F68" i="5"/>
  <c r="H21" i="3"/>
  <c r="C1046" i="1"/>
  <c r="F420" i="4"/>
  <c r="C414" i="1"/>
  <c r="D635" i="4"/>
  <c r="G587" i="1"/>
  <c r="H587" i="1"/>
  <c r="G120" i="1"/>
  <c r="H120" i="1"/>
  <c r="H509" i="1"/>
  <c r="G509" i="1"/>
  <c r="H1517" i="1"/>
  <c r="G1517" i="1"/>
  <c r="E636" i="4"/>
  <c r="D630" i="1" s="1"/>
  <c r="D522" i="1"/>
  <c r="H561" i="1"/>
  <c r="G561" i="1"/>
  <c r="C1518" i="1"/>
  <c r="I35" i="3"/>
  <c r="F237" i="5"/>
  <c r="H23" i="3"/>
  <c r="C1214" i="1"/>
  <c r="G1435" i="1"/>
  <c r="H1435" i="1"/>
  <c r="B20" i="9" l="1"/>
  <c r="G1518" i="1"/>
  <c r="H1518" i="1"/>
  <c r="H11" i="3"/>
  <c r="F636" i="4"/>
  <c r="C630" i="1"/>
  <c r="G1436" i="1"/>
  <c r="H1436" i="1"/>
  <c r="K3" i="9"/>
  <c r="I9" i="3"/>
  <c r="F407" i="4"/>
  <c r="C402" i="1"/>
  <c r="B297" i="9"/>
  <c r="E296" i="9"/>
  <c r="I10" i="3" s="1"/>
  <c r="D291" i="4"/>
  <c r="F289" i="4"/>
  <c r="D413" i="4"/>
  <c r="D414" i="4" s="1"/>
  <c r="C285" i="1"/>
  <c r="H345" i="1"/>
  <c r="G345" i="1"/>
  <c r="G1152" i="1"/>
  <c r="H1152" i="1"/>
  <c r="F635" i="4"/>
  <c r="C629" i="1"/>
  <c r="H414" i="1"/>
  <c r="G414" i="1"/>
  <c r="E639" i="4"/>
  <c r="D407" i="1"/>
  <c r="F412" i="4"/>
  <c r="D639" i="4"/>
  <c r="C407" i="1"/>
  <c r="H522" i="1"/>
  <c r="G522" i="1"/>
  <c r="H147" i="1"/>
  <c r="G147" i="1"/>
  <c r="G276" i="9"/>
  <c r="E276" i="9" s="1"/>
  <c r="G282" i="9"/>
  <c r="E282" i="9" s="1"/>
  <c r="B282" i="9" s="1"/>
  <c r="F6" i="5"/>
  <c r="C984" i="1"/>
  <c r="F408" i="4"/>
  <c r="C403" i="1"/>
  <c r="G1214" i="1"/>
  <c r="H1214" i="1"/>
  <c r="H1046" i="1"/>
  <c r="G1046" i="1"/>
  <c r="H985" i="1"/>
  <c r="G985" i="1"/>
  <c r="E291" i="4"/>
  <c r="D287" i="1" s="1"/>
  <c r="E413" i="4"/>
  <c r="E414" i="4" s="1"/>
  <c r="D409" i="1" s="1"/>
  <c r="D285" i="1"/>
  <c r="E290" i="4"/>
  <c r="D286" i="1" s="1"/>
  <c r="H2" i="1"/>
  <c r="G2" i="1"/>
  <c r="D290" i="4"/>
  <c r="H293" i="1"/>
  <c r="G293" i="1"/>
  <c r="F414" i="4" l="1"/>
  <c r="C409" i="1"/>
  <c r="H629" i="1"/>
  <c r="G629" i="1"/>
  <c r="H402" i="1"/>
  <c r="G402" i="1"/>
  <c r="N3" i="9"/>
  <c r="I11" i="3"/>
  <c r="F290" i="4"/>
  <c r="C286" i="1"/>
  <c r="H8" i="3"/>
  <c r="H984" i="1"/>
  <c r="G984" i="1"/>
  <c r="H407" i="1"/>
  <c r="G407" i="1"/>
  <c r="D640" i="4"/>
  <c r="D641" i="4" s="1"/>
  <c r="D415" i="4"/>
  <c r="F413" i="4"/>
  <c r="C408" i="1"/>
  <c r="G403" i="1"/>
  <c r="H403" i="1"/>
  <c r="F639" i="4"/>
  <c r="C633" i="1"/>
  <c r="D633" i="1"/>
  <c r="F291" i="4"/>
  <c r="C287" i="1"/>
  <c r="E640" i="4"/>
  <c r="E415" i="4"/>
  <c r="D410" i="1" s="1"/>
  <c r="D408" i="1"/>
  <c r="E275" i="9"/>
  <c r="B276" i="9"/>
  <c r="G285" i="1"/>
  <c r="H285" i="1"/>
  <c r="G630" i="1"/>
  <c r="H630" i="1"/>
  <c r="F641" i="4" l="1"/>
  <c r="C635" i="1"/>
  <c r="M3" i="9"/>
  <c r="I8" i="3"/>
  <c r="H408" i="1"/>
  <c r="G408" i="1"/>
  <c r="H286" i="1"/>
  <c r="G286" i="1"/>
  <c r="G409" i="1"/>
  <c r="H409" i="1"/>
  <c r="G287" i="1"/>
  <c r="H287" i="1"/>
  <c r="H633" i="1"/>
  <c r="G633" i="1"/>
  <c r="D642" i="4"/>
  <c r="D645" i="4" s="1"/>
  <c r="F640" i="4"/>
  <c r="C634" i="1"/>
  <c r="E642" i="4"/>
  <c r="D634" i="1"/>
  <c r="E641" i="4"/>
  <c r="F415" i="4"/>
  <c r="C410" i="1"/>
  <c r="F645" i="4" l="1"/>
  <c r="H18" i="3"/>
  <c r="C639" i="1"/>
  <c r="H634" i="1"/>
  <c r="G634" i="1"/>
  <c r="H635" i="1"/>
  <c r="E645" i="4"/>
  <c r="D635" i="1"/>
  <c r="G635" i="1" s="1"/>
  <c r="H410" i="1"/>
  <c r="G410" i="1"/>
  <c r="E646" i="4"/>
  <c r="D636" i="1"/>
  <c r="F642" i="4"/>
  <c r="D646" i="4"/>
  <c r="C636" i="1"/>
  <c r="G636" i="1" l="1"/>
  <c r="H636" i="1"/>
  <c r="I18" i="3"/>
  <c r="D639" i="1"/>
  <c r="H639" i="1" s="1"/>
  <c r="F646" i="4"/>
  <c r="C640" i="1"/>
  <c r="H19" i="3"/>
  <c r="I19" i="3"/>
  <c r="D640" i="1"/>
  <c r="H7" i="3"/>
  <c r="J3" i="9" l="1"/>
  <c r="I7" i="3"/>
  <c r="G639" i="1"/>
  <c r="G640" i="1"/>
  <c r="H640" i="1"/>
  <c r="M272" i="9" l="1"/>
  <c r="L272" i="9"/>
  <c r="H18" i="9"/>
  <c r="G18" i="9"/>
  <c r="M15" i="9"/>
  <c r="I12" i="9"/>
  <c r="I17" i="9"/>
  <c r="J11" i="9"/>
  <c r="I8" i="9"/>
  <c r="K10" i="9"/>
  <c r="J7" i="9"/>
  <c r="K6" i="9"/>
  <c r="G16" i="9"/>
  <c r="K7" i="9"/>
  <c r="J12" i="9"/>
  <c r="J17" i="9"/>
  <c r="J9" i="9"/>
  <c r="H15" i="9"/>
  <c r="I7" i="9"/>
  <c r="K13" i="9"/>
  <c r="G15" i="9"/>
  <c r="H17" i="9"/>
  <c r="I5" i="9"/>
  <c r="H16" i="9"/>
  <c r="K8" i="9"/>
  <c r="J13" i="9"/>
  <c r="I11" i="9"/>
  <c r="J8" i="9"/>
  <c r="I13" i="9"/>
  <c r="J5" i="9"/>
  <c r="L16" i="9"/>
  <c r="K9" i="9"/>
  <c r="L15" i="9"/>
  <c r="F15" i="9" s="1"/>
  <c r="I9" i="9"/>
  <c r="I6" i="9"/>
  <c r="K12" i="9"/>
  <c r="G17" i="9"/>
  <c r="K5" i="9"/>
  <c r="J10" i="9"/>
  <c r="M16" i="9"/>
  <c r="K11" i="9"/>
  <c r="J6" i="9"/>
  <c r="E9" i="9" l="1"/>
  <c r="B9" i="9" s="1"/>
  <c r="E18" i="9"/>
  <c r="B18" i="9" s="1"/>
  <c r="E17" i="9"/>
  <c r="B17" i="9" s="1"/>
  <c r="E13" i="9"/>
  <c r="B13" i="9" s="1"/>
  <c r="E15" i="9"/>
  <c r="B15" i="9" s="1"/>
  <c r="F272" i="9"/>
  <c r="E10" i="9"/>
  <c r="B10" i="9" s="1"/>
  <c r="E6" i="9"/>
  <c r="B6" i="9" s="1"/>
  <c r="F16" i="9"/>
  <c r="F14" i="9" s="1"/>
  <c r="E11" i="9"/>
  <c r="B11" i="9" s="1"/>
  <c r="E5" i="9"/>
  <c r="E7" i="9"/>
  <c r="B7" i="9" s="1"/>
  <c r="E12" i="9"/>
  <c r="B12" i="9" s="1"/>
  <c r="B272" i="9"/>
  <c r="F19" i="9"/>
  <c r="E16" i="9"/>
  <c r="E8" i="9"/>
  <c r="B8" i="9" s="1"/>
  <c r="B16" i="9" l="1"/>
  <c r="E14" i="9"/>
  <c r="F3" i="9"/>
  <c r="B5" i="9"/>
  <c r="E4" i="9"/>
  <c r="E3" i="9" l="1"/>
</calcChain>
</file>

<file path=xl/sharedStrings.xml><?xml version="1.0" encoding="utf-8"?>
<sst xmlns="http://schemas.openxmlformats.org/spreadsheetml/2006/main" count="5124" uniqueCount="3421">
  <si>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</si>
  <si>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</si>
  <si>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</si>
  <si>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</si>
  <si>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</si>
  <si>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</si>
  <si>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</si>
  <si>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</si>
  <si>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</si>
  <si>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</si>
  <si>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</si>
  <si>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</si>
  <si>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</si>
  <si>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</si>
  <si>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</si>
  <si>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</si>
  <si>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</si>
  <si>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</si>
  <si>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</si>
  <si>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</si>
  <si>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</si>
  <si>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</si>
  <si>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</si>
  <si>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</si>
  <si>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</si>
  <si>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</si>
  <si>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</si>
  <si>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</si>
  <si>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</si>
  <si>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</si>
  <si>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</si>
  <si>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Osnovna škola Retfala</t>
  </si>
  <si>
    <t>BILANCA</t>
  </si>
  <si>
    <t>RAS funkcijski</t>
  </si>
  <si>
    <t>Razina:</t>
  </si>
  <si>
    <t>31</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</si>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</sst>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0">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4" fillId="0" borderId="0" applyNumberFormat="0" applyBorder="0" applyAlignment="0"/>
    <xf numFmtId="0" fontId="54" fillId="0" borderId="0" applyNumberFormat="0" applyBorder="0" applyAlignment="0"/>
    <xf numFmtId="0" fontId="54" fillId="0" borderId="0" applyNumberFormat="0" applyBorder="0" applyAlignment="0"/>
  </cellStyleXfs>
  <cellXfs count="349">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2"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1" fillId="0" borderId="14"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right" vertical="center"/>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4" fontId="16" fillId="0" borderId="29"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top"/>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0" fontId="28" fillId="0" borderId="0" xfId="0" applyFont="1" applyFill="1" applyAlignment="1" applyProtection="1">
      <alignment horizontal="left"/>
      <protection locked="0"/>
    </xf>
    <xf numFmtId="0" fontId="28" fillId="0" borderId="0" xfId="0" applyFont="1" applyFill="1" applyAlignment="1" applyProtection="1">
      <alignment horizontal="left" wrapText="1"/>
      <protection locked="0"/>
    </xf>
    <xf numFmtId="0" fontId="30" fillId="0" borderId="0" xfId="0" applyFont="1" applyFill="1" applyProtection="1">
      <protection locked="0"/>
    </xf>
    <xf numFmtId="0" fontId="28" fillId="0" borderId="0" xfId="0" applyFont="1" applyFill="1" applyAlignment="1" applyProtection="1">
      <alignment vertical="center"/>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53"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9" fontId="28" fillId="0" borderId="45" xfId="0" applyNumberFormat="1" applyFont="1" applyFill="1" applyBorder="1" applyAlignment="1" applyProtection="1">
      <alignment horizontal="left" vertical="center" wrapText="1"/>
      <protection locked="0"/>
    </xf>
    <xf numFmtId="49" fontId="53" fillId="0" borderId="29" xfId="0" applyNumberFormat="1" applyFont="1" applyFill="1" applyBorder="1" applyAlignment="1" applyProtection="1">
      <alignment horizontal="left" vertical="top" wrapText="1"/>
      <protection locked="0"/>
    </xf>
    <xf numFmtId="4" fontId="35" fillId="0" borderId="29" xfId="0" applyNumberFormat="1" applyFont="1" applyFill="1" applyBorder="1" applyAlignment="1" applyProtection="1">
      <alignment horizontal="right" vertical="center" shrinkToFit="1"/>
      <protection locked="0"/>
    </xf>
    <xf numFmtId="167" fontId="30" fillId="0" borderId="47" xfId="0" applyNumberFormat="1" applyFont="1" applyFill="1" applyBorder="1" applyAlignment="1" applyProtection="1">
      <alignment horizontal="right" vertical="center"/>
      <protection locked="0"/>
    </xf>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53"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0" fontId="28" fillId="0" borderId="0" xfId="0" applyFont="1" applyFill="1" applyProtection="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left" wrapText="1"/>
      <protection locked="0"/>
    </xf>
    <xf numFmtId="4" fontId="16" fillId="0" borderId="29" xfId="0" applyNumberFormat="1" applyFont="1" applyFill="1" applyBorder="1" applyAlignment="1" applyProtection="1">
      <alignment horizontal="right" vertical="center" shrinkToFit="1"/>
      <protection locked="0"/>
    </xf>
    <xf numFmtId="4" fontId="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28" fillId="0" borderId="0" xfId="0" applyFont="1" applyFill="1" applyAlignment="1" applyProtection="1">
      <alignment horizontal="left" wrapText="1"/>
    </xf>
    <xf numFmtId="0" fontId="0" fillId="0" borderId="0" xfId="0" applyFill="1" applyAlignment="1" applyProtection="1">
      <alignment horizontal="left" wrapText="1"/>
      <protection locked="0"/>
    </xf>
    <xf numFmtId="0" fontId="14" fillId="0" borderId="0" xfId="0" applyFont="1" applyFill="1" applyAlignment="1" applyProtection="1">
      <alignment vertical="center"/>
    </xf>
    <xf numFmtId="0" fontId="0" fillId="0" borderId="0" xfId="0" applyFill="1" applyAlignment="1" applyProtection="1">
      <alignment horizontal="left"/>
      <protection locked="0"/>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53"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0" fontId="0" fillId="0" borderId="0" xfId="0" applyFill="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17" fillId="0" borderId="45" xfId="0" applyNumberFormat="1" applyFont="1" applyFill="1" applyBorder="1" applyAlignment="1" applyProtection="1">
      <alignment horizontal="left" vertical="center" wrapText="1"/>
      <protection locked="0"/>
    </xf>
    <xf numFmtId="49" fontId="53"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15" fillId="0" borderId="25" xfId="0" applyNumberFormat="1"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30" fillId="0" borderId="0" xfId="0" applyFont="1" applyFill="1" applyAlignment="1" applyProtection="1">
      <alignment horizontal="center" vertical="top" wrapText="1"/>
      <protection locked="0" hidden="1"/>
    </xf>
    <xf numFmtId="0" fontId="15" fillId="0" borderId="25"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6"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7"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cellXfs>
  <cellStyles count="10">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Normalno 3" xfId="8" xr:uid="{00000000-0005-0000-0000-000008000000}"/>
    <cellStyle name="Normalno 4" xfId="9" xr:uid="{00000000-0005-0000-0000-000009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6.57031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10826416</v>
      </c>
      <c r="D2" s="10">
        <f>'PR-RAS'!E6</f>
        <v>12056211.419999998</v>
      </c>
      <c r="E2" s="10">
        <v>0</v>
      </c>
      <c r="F2" s="10">
        <v>0</v>
      </c>
      <c r="G2" s="11">
        <f t="shared" ref="G2:G65" si="0">(B2/1000)*(C2*1+D2*2)</f>
        <v>34938.838839999997</v>
      </c>
      <c r="H2" s="11">
        <f t="shared" ref="H2:H65" si="1">ABS(C2-ROUND(C2,0))+ABS(D2-ROUND(D2,0))</f>
        <v>0.41999999806284904</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8534828</v>
      </c>
      <c r="D46" s="2">
        <f>'PR-RAS'!E50</f>
        <v>8893336.1399999987</v>
      </c>
      <c r="E46" s="2">
        <v>0</v>
      </c>
      <c r="F46" s="2">
        <v>0</v>
      </c>
      <c r="G46" s="4">
        <f t="shared" si="0"/>
        <v>1184467.5125999998</v>
      </c>
      <c r="H46" s="4">
        <f t="shared" si="1"/>
        <v>0.1399999987334013</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8534828</v>
      </c>
      <c r="D64" s="2">
        <f>'PR-RAS'!E68</f>
        <v>8859476.7299999986</v>
      </c>
      <c r="E64" s="2">
        <v>0</v>
      </c>
      <c r="F64" s="2">
        <v>0</v>
      </c>
      <c r="G64" s="4">
        <f t="shared" si="0"/>
        <v>1653988.2319799999</v>
      </c>
      <c r="H64" s="4">
        <f t="shared" si="1"/>
        <v>0.27000000141561031</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8447959</v>
      </c>
      <c r="D65" s="2">
        <f>'PR-RAS'!E69</f>
        <v>8833180.8599999994</v>
      </c>
      <c r="E65" s="2">
        <v>0</v>
      </c>
      <c r="F65" s="2">
        <v>0</v>
      </c>
      <c r="G65" s="4">
        <f t="shared" si="0"/>
        <v>1671316.52608</v>
      </c>
      <c r="H65" s="4">
        <f t="shared" si="1"/>
        <v>0.14000000059604645</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86869</v>
      </c>
      <c r="D66" s="2">
        <f>'PR-RAS'!E70</f>
        <v>26295.87</v>
      </c>
      <c r="E66" s="2">
        <v>0</v>
      </c>
      <c r="F66" s="2">
        <v>0</v>
      </c>
      <c r="G66" s="4">
        <f t="shared" ref="G66:G129" si="2">(B66/1000)*(C66*1+D66*2)</f>
        <v>9064.9480999999996</v>
      </c>
      <c r="H66" s="4">
        <f t="shared" ref="H66:H129" si="3">ABS(C66-ROUND(C66,0))+ABS(D66-ROUND(D66,0))</f>
        <v>0.13000000000101863</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33859.410000000003</v>
      </c>
      <c r="E70" s="2">
        <v>0</v>
      </c>
      <c r="F70" s="2">
        <v>0</v>
      </c>
      <c r="G70" s="4">
        <f t="shared" si="2"/>
        <v>4672.5985800000008</v>
      </c>
      <c r="H70" s="4">
        <f t="shared" si="3"/>
        <v>0.41000000000349246</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33859.410000000003</v>
      </c>
      <c r="E71" s="2">
        <v>0</v>
      </c>
      <c r="F71" s="2">
        <v>0</v>
      </c>
      <c r="G71" s="4">
        <f t="shared" si="2"/>
        <v>4740.3174000000008</v>
      </c>
      <c r="H71" s="4">
        <f t="shared" si="3"/>
        <v>0.41000000000349246</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0</v>
      </c>
      <c r="D78" s="2">
        <f>'PR-RAS'!E82</f>
        <v>0</v>
      </c>
      <c r="E78" s="2">
        <v>0</v>
      </c>
      <c r="F78" s="2">
        <v>0</v>
      </c>
      <c r="G78" s="4">
        <f t="shared" si="2"/>
        <v>0</v>
      </c>
      <c r="H78" s="4">
        <f t="shared" si="3"/>
        <v>0</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0</v>
      </c>
      <c r="D79" s="2">
        <f>'PR-RAS'!E83</f>
        <v>0</v>
      </c>
      <c r="E79" s="2">
        <v>0</v>
      </c>
      <c r="F79" s="2">
        <v>0</v>
      </c>
      <c r="G79" s="4">
        <f t="shared" si="2"/>
        <v>0</v>
      </c>
      <c r="H79" s="4">
        <f t="shared" si="3"/>
        <v>0</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762930</v>
      </c>
      <c r="D102" s="2">
        <f>'PR-RAS'!E106</f>
        <v>1058636.42</v>
      </c>
      <c r="E102" s="2">
        <v>0</v>
      </c>
      <c r="F102" s="2">
        <v>0</v>
      </c>
      <c r="G102" s="4">
        <f t="shared" si="2"/>
        <v>290900.48684000003</v>
      </c>
      <c r="H102" s="4">
        <f t="shared" si="3"/>
        <v>0.41999999992549419</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762930</v>
      </c>
      <c r="D108" s="2">
        <f>'PR-RAS'!E112</f>
        <v>1058636.42</v>
      </c>
      <c r="E108" s="2">
        <v>0</v>
      </c>
      <c r="F108" s="2">
        <v>0</v>
      </c>
      <c r="G108" s="4">
        <f t="shared" si="2"/>
        <v>308181.70387999999</v>
      </c>
      <c r="H108" s="4">
        <f t="shared" si="3"/>
        <v>0.41999999992549419</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762930</v>
      </c>
      <c r="D113" s="2">
        <f>'PR-RAS'!E117</f>
        <v>1058636.42</v>
      </c>
      <c r="E113" s="2">
        <v>0</v>
      </c>
      <c r="F113" s="2">
        <v>0</v>
      </c>
      <c r="G113" s="4">
        <f t="shared" si="2"/>
        <v>322582.71807999996</v>
      </c>
      <c r="H113" s="4">
        <f t="shared" si="3"/>
        <v>0.41999999992549419</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12740</v>
      </c>
      <c r="D120" s="2">
        <f>'PR-RAS'!E124</f>
        <v>18302</v>
      </c>
      <c r="E120" s="2">
        <v>0</v>
      </c>
      <c r="F120" s="2">
        <v>0</v>
      </c>
      <c r="G120" s="4">
        <f t="shared" si="2"/>
        <v>5871.9359999999997</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2528</v>
      </c>
      <c r="D121" s="2">
        <f>'PR-RAS'!E125</f>
        <v>11850</v>
      </c>
      <c r="E121" s="2">
        <v>0</v>
      </c>
      <c r="F121" s="2">
        <v>0</v>
      </c>
      <c r="G121" s="4">
        <f t="shared" si="2"/>
        <v>3147.3599999999997</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2528</v>
      </c>
      <c r="D123" s="2">
        <f>'PR-RAS'!E127</f>
        <v>11850</v>
      </c>
      <c r="E123" s="2">
        <v>0</v>
      </c>
      <c r="F123" s="2">
        <v>0</v>
      </c>
      <c r="G123" s="4">
        <f t="shared" si="2"/>
        <v>3199.8159999999998</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10212</v>
      </c>
      <c r="D124" s="2">
        <f>'PR-RAS'!E128</f>
        <v>6452</v>
      </c>
      <c r="E124" s="2">
        <v>0</v>
      </c>
      <c r="F124" s="2">
        <v>0</v>
      </c>
      <c r="G124" s="4">
        <f t="shared" si="2"/>
        <v>2843.268</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212</v>
      </c>
      <c r="D125" s="2">
        <f>'PR-RAS'!E129</f>
        <v>6452</v>
      </c>
      <c r="E125" s="2">
        <v>0</v>
      </c>
      <c r="F125" s="2">
        <v>0</v>
      </c>
      <c r="G125" s="4">
        <f t="shared" si="2"/>
        <v>1626.384</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10000</v>
      </c>
      <c r="D126" s="2">
        <f>'PR-RAS'!E130</f>
        <v>0</v>
      </c>
      <c r="E126" s="2">
        <v>0</v>
      </c>
      <c r="F126" s="2">
        <v>0</v>
      </c>
      <c r="G126" s="4">
        <f t="shared" si="2"/>
        <v>1250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1515918</v>
      </c>
      <c r="D129" s="2">
        <f>'PR-RAS'!E133</f>
        <v>2085936.86</v>
      </c>
      <c r="E129" s="2">
        <v>0</v>
      </c>
      <c r="F129" s="2">
        <v>0</v>
      </c>
      <c r="G129" s="4">
        <f t="shared" si="2"/>
        <v>728037.34016000014</v>
      </c>
      <c r="H129" s="4">
        <f t="shared" si="3"/>
        <v>0.13999999989755452</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1515918</v>
      </c>
      <c r="D130" s="2">
        <f>'PR-RAS'!E134</f>
        <v>2085936.86</v>
      </c>
      <c r="E130" s="2">
        <v>0</v>
      </c>
      <c r="F130" s="2">
        <v>0</v>
      </c>
      <c r="G130" s="4">
        <f t="shared" ref="G130:G193" si="4">(B130/1000)*(C130*1+D130*2)</f>
        <v>733725.13188000012</v>
      </c>
      <c r="H130" s="4">
        <f t="shared" ref="H130:H193" si="5">ABS(C130-ROUND(C130,0))+ABS(D130-ROUND(D130,0))</f>
        <v>0.13999999989755452</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1515918</v>
      </c>
      <c r="D131" s="2">
        <f>'PR-RAS'!E135</f>
        <v>2040546.33</v>
      </c>
      <c r="E131" s="2">
        <v>0</v>
      </c>
      <c r="F131" s="2">
        <v>0</v>
      </c>
      <c r="G131" s="4">
        <f t="shared" si="4"/>
        <v>727611.38580000005</v>
      </c>
      <c r="H131" s="4">
        <f t="shared" si="5"/>
        <v>0.33000000007450581</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45390.53</v>
      </c>
      <c r="E132" s="2">
        <v>0</v>
      </c>
      <c r="F132" s="2">
        <v>0</v>
      </c>
      <c r="G132" s="4">
        <f t="shared" si="4"/>
        <v>11892.318859999999</v>
      </c>
      <c r="H132" s="4">
        <f t="shared" si="5"/>
        <v>0.47000000000116415</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10743105</v>
      </c>
      <c r="D147" s="2">
        <f>'PR-RAS'!E151</f>
        <v>12139501.530000001</v>
      </c>
      <c r="E147" s="2">
        <v>0</v>
      </c>
      <c r="F147" s="2">
        <v>0</v>
      </c>
      <c r="G147" s="4">
        <f t="shared" si="4"/>
        <v>5113227.7767599998</v>
      </c>
      <c r="H147" s="4">
        <f t="shared" si="5"/>
        <v>0.4699999988079071</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8961869</v>
      </c>
      <c r="D148" s="2">
        <f>'PR-RAS'!E152</f>
        <v>9574070.9800000004</v>
      </c>
      <c r="E148" s="2">
        <v>0</v>
      </c>
      <c r="F148" s="2">
        <v>0</v>
      </c>
      <c r="G148" s="4">
        <f t="shared" si="4"/>
        <v>4132171.61112</v>
      </c>
      <c r="H148" s="4">
        <f t="shared" si="5"/>
        <v>1.9999999552965164E-2</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7417068</v>
      </c>
      <c r="D149" s="2">
        <f>'PR-RAS'!E153</f>
        <v>7981583.2999999998</v>
      </c>
      <c r="E149" s="2">
        <v>0</v>
      </c>
      <c r="F149" s="2">
        <v>0</v>
      </c>
      <c r="G149" s="4">
        <f t="shared" si="4"/>
        <v>3460274.7208000002</v>
      </c>
      <c r="H149" s="4">
        <f t="shared" si="5"/>
        <v>0.29999999981373549</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7417068</v>
      </c>
      <c r="D150" s="2">
        <f>'PR-RAS'!E154</f>
        <v>7981583.2999999998</v>
      </c>
      <c r="E150" s="2">
        <v>0</v>
      </c>
      <c r="F150" s="2">
        <v>0</v>
      </c>
      <c r="G150" s="4">
        <f t="shared" si="4"/>
        <v>3483654.9553999999</v>
      </c>
      <c r="H150" s="4">
        <f t="shared" si="5"/>
        <v>0.29999999981373549</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367867</v>
      </c>
      <c r="D154" s="2">
        <f>'PR-RAS'!E158</f>
        <v>335840.58</v>
      </c>
      <c r="E154" s="2">
        <v>0</v>
      </c>
      <c r="F154" s="2">
        <v>0</v>
      </c>
      <c r="G154" s="4">
        <f t="shared" si="4"/>
        <v>159050.86848</v>
      </c>
      <c r="H154" s="4">
        <f t="shared" si="5"/>
        <v>0.41999999998370185</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1176934</v>
      </c>
      <c r="D155" s="2">
        <f>'PR-RAS'!E159</f>
        <v>1256647.1000000001</v>
      </c>
      <c r="E155" s="2">
        <v>0</v>
      </c>
      <c r="F155" s="2">
        <v>0</v>
      </c>
      <c r="G155" s="4">
        <f t="shared" si="4"/>
        <v>568295.14280000003</v>
      </c>
      <c r="H155" s="4">
        <f t="shared" si="5"/>
        <v>0.10000000009313226</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1176934</v>
      </c>
      <c r="D157" s="2">
        <f>'PR-RAS'!E161</f>
        <v>1255565.5900000001</v>
      </c>
      <c r="E157" s="2">
        <v>0</v>
      </c>
      <c r="F157" s="2">
        <v>0</v>
      </c>
      <c r="G157" s="4">
        <f t="shared" si="4"/>
        <v>575338.16807999997</v>
      </c>
      <c r="H157" s="4">
        <f t="shared" si="5"/>
        <v>0.40999999991618097</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1081.51</v>
      </c>
      <c r="E158" s="2">
        <v>0</v>
      </c>
      <c r="F158" s="2">
        <v>0</v>
      </c>
      <c r="G158" s="4">
        <f t="shared" si="4"/>
        <v>339.59413999999998</v>
      </c>
      <c r="H158" s="4">
        <f t="shared" si="5"/>
        <v>0.49000000000000909</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1592380</v>
      </c>
      <c r="D159" s="2">
        <f>'PR-RAS'!E163</f>
        <v>2328809.5700000003</v>
      </c>
      <c r="E159" s="2">
        <v>0</v>
      </c>
      <c r="F159" s="2">
        <v>0</v>
      </c>
      <c r="G159" s="4">
        <f t="shared" si="4"/>
        <v>987499.86412000016</v>
      </c>
      <c r="H159" s="4">
        <f t="shared" si="5"/>
        <v>0.42999999970197678</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167295</v>
      </c>
      <c r="D160" s="2">
        <f>'PR-RAS'!E164</f>
        <v>322867.28999999998</v>
      </c>
      <c r="E160" s="2">
        <v>0</v>
      </c>
      <c r="F160" s="2">
        <v>0</v>
      </c>
      <c r="G160" s="4">
        <f t="shared" si="4"/>
        <v>129271.70322</v>
      </c>
      <c r="H160" s="4">
        <f t="shared" si="5"/>
        <v>0.28999999997904524</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51670</v>
      </c>
      <c r="D161" s="2">
        <f>'PR-RAS'!E165</f>
        <v>164597.04999999999</v>
      </c>
      <c r="E161" s="2">
        <v>0</v>
      </c>
      <c r="F161" s="2">
        <v>0</v>
      </c>
      <c r="G161" s="4">
        <f t="shared" si="4"/>
        <v>60938.255999999994</v>
      </c>
      <c r="H161" s="4">
        <f t="shared" si="5"/>
        <v>4.9999999988358468E-2</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113445</v>
      </c>
      <c r="D162" s="2">
        <f>'PR-RAS'!E166</f>
        <v>136106.44</v>
      </c>
      <c r="E162" s="2">
        <v>0</v>
      </c>
      <c r="F162" s="2">
        <v>0</v>
      </c>
      <c r="G162" s="4">
        <f t="shared" si="4"/>
        <v>62090.918680000002</v>
      </c>
      <c r="H162" s="4">
        <f t="shared" si="5"/>
        <v>0.44000000000232831</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2180</v>
      </c>
      <c r="D163" s="2">
        <f>'PR-RAS'!E167</f>
        <v>22163.8</v>
      </c>
      <c r="E163" s="2">
        <v>0</v>
      </c>
      <c r="F163" s="2">
        <v>0</v>
      </c>
      <c r="G163" s="4">
        <f t="shared" si="4"/>
        <v>7534.2312000000002</v>
      </c>
      <c r="H163" s="4">
        <f t="shared" si="5"/>
        <v>0.2000000000007276</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1111080</v>
      </c>
      <c r="D165" s="2">
        <f>'PR-RAS'!E169</f>
        <v>1618336.8700000003</v>
      </c>
      <c r="E165" s="2">
        <v>0</v>
      </c>
      <c r="F165" s="2">
        <v>0</v>
      </c>
      <c r="G165" s="4">
        <f t="shared" si="4"/>
        <v>713031.61336000008</v>
      </c>
      <c r="H165" s="4">
        <f t="shared" si="5"/>
        <v>0.12999999965541065</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56366</v>
      </c>
      <c r="D166" s="2">
        <f>'PR-RAS'!E170</f>
        <v>48285.9</v>
      </c>
      <c r="E166" s="2">
        <v>0</v>
      </c>
      <c r="F166" s="2">
        <v>0</v>
      </c>
      <c r="G166" s="4">
        <f t="shared" si="4"/>
        <v>25234.737000000001</v>
      </c>
      <c r="H166" s="4">
        <f t="shared" si="5"/>
        <v>9.9999999998544808E-2</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635262</v>
      </c>
      <c r="D167" s="2">
        <f>'PR-RAS'!E171</f>
        <v>792849.49</v>
      </c>
      <c r="E167" s="2">
        <v>0</v>
      </c>
      <c r="F167" s="2">
        <v>0</v>
      </c>
      <c r="G167" s="4">
        <f t="shared" si="4"/>
        <v>368679.52267999999</v>
      </c>
      <c r="H167" s="4">
        <f t="shared" si="5"/>
        <v>0.48999999999068677</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398307</v>
      </c>
      <c r="D168" s="2">
        <f>'PR-RAS'!E172</f>
        <v>761438.27</v>
      </c>
      <c r="E168" s="2">
        <v>0</v>
      </c>
      <c r="F168" s="2">
        <v>0</v>
      </c>
      <c r="G168" s="4">
        <f t="shared" si="4"/>
        <v>320837.65118000004</v>
      </c>
      <c r="H168" s="4">
        <f t="shared" si="5"/>
        <v>0.27000000001862645</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15757</v>
      </c>
      <c r="D169" s="2">
        <f>'PR-RAS'!E173</f>
        <v>10660.37</v>
      </c>
      <c r="E169" s="2">
        <v>0</v>
      </c>
      <c r="F169" s="2">
        <v>0</v>
      </c>
      <c r="G169" s="4">
        <f t="shared" si="4"/>
        <v>6229.0603200000014</v>
      </c>
      <c r="H169" s="4">
        <f t="shared" si="5"/>
        <v>0.37000000000080036</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5388</v>
      </c>
      <c r="D170" s="2">
        <f>'PR-RAS'!E174</f>
        <v>3382.84</v>
      </c>
      <c r="E170" s="2">
        <v>0</v>
      </c>
      <c r="F170" s="2">
        <v>0</v>
      </c>
      <c r="G170" s="4">
        <f t="shared" si="4"/>
        <v>2053.9719200000004</v>
      </c>
      <c r="H170" s="4">
        <f t="shared" si="5"/>
        <v>0.15999999999985448</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0</v>
      </c>
      <c r="D172" s="2">
        <f>'PR-RAS'!E176</f>
        <v>1720</v>
      </c>
      <c r="E172" s="2">
        <v>0</v>
      </c>
      <c r="F172" s="2">
        <v>0</v>
      </c>
      <c r="G172" s="4">
        <f t="shared" si="4"/>
        <v>588.24</v>
      </c>
      <c r="H172" s="4">
        <f t="shared" si="5"/>
        <v>0</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265768</v>
      </c>
      <c r="D173" s="2">
        <f>'PR-RAS'!E177</f>
        <v>253628.68</v>
      </c>
      <c r="E173" s="2">
        <v>0</v>
      </c>
      <c r="F173" s="2">
        <v>0</v>
      </c>
      <c r="G173" s="4">
        <f t="shared" si="4"/>
        <v>132960.36192</v>
      </c>
      <c r="H173" s="4">
        <f t="shared" si="5"/>
        <v>0.32000000000698492</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10290</v>
      </c>
      <c r="D174" s="2">
        <f>'PR-RAS'!E178</f>
        <v>21619.94</v>
      </c>
      <c r="E174" s="2">
        <v>0</v>
      </c>
      <c r="F174" s="2">
        <v>0</v>
      </c>
      <c r="G174" s="4">
        <f t="shared" si="4"/>
        <v>9260.6692399999993</v>
      </c>
      <c r="H174" s="4">
        <f t="shared" si="5"/>
        <v>6.0000000001309672E-2</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138449</v>
      </c>
      <c r="D175" s="2">
        <f>'PR-RAS'!E179</f>
        <v>111670.62</v>
      </c>
      <c r="E175" s="2">
        <v>0</v>
      </c>
      <c r="F175" s="2">
        <v>0</v>
      </c>
      <c r="G175" s="4">
        <f t="shared" si="4"/>
        <v>62951.501759999992</v>
      </c>
      <c r="H175" s="4">
        <f t="shared" si="5"/>
        <v>0.38000000000465661</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0</v>
      </c>
      <c r="D176" s="2">
        <f>'PR-RAS'!E180</f>
        <v>300</v>
      </c>
      <c r="E176" s="2">
        <v>0</v>
      </c>
      <c r="F176" s="2">
        <v>0</v>
      </c>
      <c r="G176" s="4">
        <f t="shared" si="4"/>
        <v>105</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62890</v>
      </c>
      <c r="D177" s="2">
        <f>'PR-RAS'!E181</f>
        <v>61674.09</v>
      </c>
      <c r="E177" s="2">
        <v>0</v>
      </c>
      <c r="F177" s="2">
        <v>0</v>
      </c>
      <c r="G177" s="4">
        <f t="shared" si="4"/>
        <v>32777.919679999999</v>
      </c>
      <c r="H177" s="4">
        <f t="shared" si="5"/>
        <v>8.999999999650754E-2</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0</v>
      </c>
      <c r="E178" s="2">
        <v>0</v>
      </c>
      <c r="F178" s="2">
        <v>0</v>
      </c>
      <c r="G178" s="4">
        <f t="shared" si="4"/>
        <v>0</v>
      </c>
      <c r="H178" s="4">
        <f t="shared" si="5"/>
        <v>0</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25047</v>
      </c>
      <c r="D179" s="2">
        <f>'PR-RAS'!E183</f>
        <v>22047</v>
      </c>
      <c r="E179" s="2">
        <v>0</v>
      </c>
      <c r="F179" s="2">
        <v>0</v>
      </c>
      <c r="G179" s="4">
        <f t="shared" si="4"/>
        <v>12307.098</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14775</v>
      </c>
      <c r="D180" s="2">
        <f>'PR-RAS'!E184</f>
        <v>23893.13</v>
      </c>
      <c r="E180" s="2">
        <v>0</v>
      </c>
      <c r="F180" s="2">
        <v>0</v>
      </c>
      <c r="G180" s="4">
        <f t="shared" si="4"/>
        <v>11198.465539999999</v>
      </c>
      <c r="H180" s="4">
        <f t="shared" si="5"/>
        <v>0.13000000000101863</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6221</v>
      </c>
      <c r="D181" s="2">
        <f>'PR-RAS'!E185</f>
        <v>8298.9</v>
      </c>
      <c r="E181" s="2">
        <v>0</v>
      </c>
      <c r="F181" s="2">
        <v>0</v>
      </c>
      <c r="G181" s="4">
        <f t="shared" si="4"/>
        <v>4107.384</v>
      </c>
      <c r="H181" s="4">
        <f t="shared" si="5"/>
        <v>0.1000000000003638</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8096</v>
      </c>
      <c r="D182" s="2">
        <f>'PR-RAS'!E186</f>
        <v>4125</v>
      </c>
      <c r="E182" s="2">
        <v>0</v>
      </c>
      <c r="F182" s="2">
        <v>0</v>
      </c>
      <c r="G182" s="4">
        <f t="shared" si="4"/>
        <v>2958.6259999999997</v>
      </c>
      <c r="H182" s="4">
        <f t="shared" si="5"/>
        <v>0</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21455</v>
      </c>
      <c r="D183" s="2">
        <f>'PR-RAS'!E187</f>
        <v>44841.51</v>
      </c>
      <c r="E183" s="2">
        <v>0</v>
      </c>
      <c r="F183" s="2">
        <v>0</v>
      </c>
      <c r="G183" s="4">
        <f t="shared" si="4"/>
        <v>20227.119640000001</v>
      </c>
      <c r="H183" s="4">
        <f t="shared" si="5"/>
        <v>0.48999999999796273</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26782</v>
      </c>
      <c r="D184" s="2">
        <f>'PR-RAS'!E188</f>
        <v>89135.22</v>
      </c>
      <c r="E184" s="2">
        <v>0</v>
      </c>
      <c r="F184" s="2">
        <v>0</v>
      </c>
      <c r="G184" s="4">
        <f t="shared" si="4"/>
        <v>37524.596519999999</v>
      </c>
      <c r="H184" s="4">
        <f t="shared" si="5"/>
        <v>0.22000000000116415</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0</v>
      </c>
      <c r="D186" s="2">
        <f>'PR-RAS'!E190</f>
        <v>0</v>
      </c>
      <c r="E186" s="2">
        <v>0</v>
      </c>
      <c r="F186" s="2">
        <v>0</v>
      </c>
      <c r="G186" s="4">
        <f t="shared" si="4"/>
        <v>0</v>
      </c>
      <c r="H186" s="4">
        <f t="shared" si="5"/>
        <v>0</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0</v>
      </c>
      <c r="D187" s="2">
        <f>'PR-RAS'!E191</f>
        <v>0</v>
      </c>
      <c r="E187" s="2">
        <v>0</v>
      </c>
      <c r="F187" s="2">
        <v>0</v>
      </c>
      <c r="G187" s="4">
        <f t="shared" si="4"/>
        <v>0</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700</v>
      </c>
      <c r="D188" s="2">
        <f>'PR-RAS'!E192</f>
        <v>1200</v>
      </c>
      <c r="E188" s="2">
        <v>0</v>
      </c>
      <c r="F188" s="2">
        <v>0</v>
      </c>
      <c r="G188" s="4">
        <f t="shared" si="4"/>
        <v>579.70000000000005</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11363</v>
      </c>
      <c r="D189" s="2">
        <f>'PR-RAS'!E193</f>
        <v>22795</v>
      </c>
      <c r="E189" s="2">
        <v>0</v>
      </c>
      <c r="F189" s="2">
        <v>0</v>
      </c>
      <c r="G189" s="4">
        <f t="shared" si="4"/>
        <v>10707.164000000001</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27000</v>
      </c>
      <c r="E190" s="2">
        <v>0</v>
      </c>
      <c r="F190" s="2">
        <v>0</v>
      </c>
      <c r="G190" s="4">
        <f t="shared" si="4"/>
        <v>10206</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14719</v>
      </c>
      <c r="D191" s="2">
        <f>'PR-RAS'!E195</f>
        <v>38140.22</v>
      </c>
      <c r="E191" s="2">
        <v>0</v>
      </c>
      <c r="F191" s="2">
        <v>0</v>
      </c>
      <c r="G191" s="4">
        <f t="shared" si="4"/>
        <v>17289.893599999999</v>
      </c>
      <c r="H191" s="4">
        <f t="shared" si="5"/>
        <v>0.22000000000116415</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15063</v>
      </c>
      <c r="D192" s="2">
        <f>'PR-RAS'!E196</f>
        <v>51345.81</v>
      </c>
      <c r="E192" s="2">
        <v>0</v>
      </c>
      <c r="F192" s="2">
        <v>0</v>
      </c>
      <c r="G192" s="4">
        <f t="shared" si="4"/>
        <v>22491.132419999998</v>
      </c>
      <c r="H192" s="4">
        <f t="shared" si="5"/>
        <v>0.19000000000232831</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15063</v>
      </c>
      <c r="D206" s="2">
        <f>'PR-RAS'!E210</f>
        <v>51345.81</v>
      </c>
      <c r="E206" s="2">
        <v>0</v>
      </c>
      <c r="F206" s="2">
        <v>0</v>
      </c>
      <c r="G206" s="4">
        <f t="shared" si="6"/>
        <v>24139.697099999998</v>
      </c>
      <c r="H206" s="4">
        <f t="shared" si="7"/>
        <v>0.19000000000232831</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15063</v>
      </c>
      <c r="D207" s="2">
        <f>'PR-RAS'!E211</f>
        <v>26798.080000000002</v>
      </c>
      <c r="E207" s="2">
        <v>0</v>
      </c>
      <c r="F207" s="2">
        <v>0</v>
      </c>
      <c r="G207" s="4">
        <f t="shared" si="6"/>
        <v>14143.786959999999</v>
      </c>
      <c r="H207" s="4">
        <f t="shared" si="7"/>
        <v>8.000000000174623E-2</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24547.73</v>
      </c>
      <c r="E209" s="2">
        <v>0</v>
      </c>
      <c r="F209" s="2">
        <v>0</v>
      </c>
      <c r="G209" s="4">
        <f t="shared" si="6"/>
        <v>10211.855679999999</v>
      </c>
      <c r="H209" s="4">
        <f t="shared" si="7"/>
        <v>0.27000000000043656</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173793</v>
      </c>
      <c r="D248" s="2">
        <f>'PR-RAS'!E252</f>
        <v>185275.17</v>
      </c>
      <c r="E248" s="2">
        <v>0</v>
      </c>
      <c r="F248" s="2">
        <v>0</v>
      </c>
      <c r="G248" s="4">
        <f t="shared" si="6"/>
        <v>134452.80498000002</v>
      </c>
      <c r="H248" s="4">
        <f t="shared" si="7"/>
        <v>0.17000000001280569</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173793</v>
      </c>
      <c r="D255" s="2">
        <f>'PR-RAS'!E259</f>
        <v>185275.17</v>
      </c>
      <c r="E255" s="2">
        <v>0</v>
      </c>
      <c r="F255" s="2">
        <v>0</v>
      </c>
      <c r="G255" s="4">
        <f t="shared" si="6"/>
        <v>138263.20836000002</v>
      </c>
      <c r="H255" s="4">
        <f t="shared" si="7"/>
        <v>0.17000000001280569</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0</v>
      </c>
      <c r="D256" s="2">
        <f>'PR-RAS'!E260</f>
        <v>0</v>
      </c>
      <c r="E256" s="2">
        <v>0</v>
      </c>
      <c r="F256" s="2">
        <v>0</v>
      </c>
      <c r="G256" s="4">
        <f t="shared" si="6"/>
        <v>0</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173793</v>
      </c>
      <c r="D257" s="2">
        <f>'PR-RAS'!E261</f>
        <v>185275.17</v>
      </c>
      <c r="E257" s="2">
        <v>0</v>
      </c>
      <c r="F257" s="2">
        <v>0</v>
      </c>
      <c r="G257" s="4">
        <f t="shared" si="6"/>
        <v>139351.89504000003</v>
      </c>
      <c r="H257" s="4">
        <f t="shared" si="7"/>
        <v>0.17000000001280569</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10743105</v>
      </c>
      <c r="D285" s="2">
        <f>'PR-RAS'!E289</f>
        <v>12139501.530000001</v>
      </c>
      <c r="E285" s="2">
        <v>0</v>
      </c>
      <c r="F285" s="2">
        <v>0</v>
      </c>
      <c r="G285" s="4">
        <f t="shared" si="8"/>
        <v>9946278.6890399996</v>
      </c>
      <c r="H285" s="4">
        <f t="shared" si="9"/>
        <v>0.4699999988079071</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83311</v>
      </c>
      <c r="D286" s="2">
        <f>'PR-RAS'!E290</f>
        <v>0</v>
      </c>
      <c r="E286" s="2">
        <v>0</v>
      </c>
      <c r="F286" s="2">
        <v>0</v>
      </c>
      <c r="G286" s="4">
        <f t="shared" si="8"/>
        <v>23743.634999999998</v>
      </c>
      <c r="H286" s="4">
        <f t="shared" si="9"/>
        <v>0</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83290.110000003129</v>
      </c>
      <c r="E287" s="2">
        <v>0</v>
      </c>
      <c r="F287" s="2">
        <v>0</v>
      </c>
      <c r="G287" s="4">
        <f t="shared" si="8"/>
        <v>47641.942920001784</v>
      </c>
      <c r="H287" s="4">
        <f t="shared" si="9"/>
        <v>0.11000000312924385</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411725</v>
      </c>
      <c r="D288" s="2">
        <f>'PR-RAS'!E292</f>
        <v>317346.28999999998</v>
      </c>
      <c r="E288" s="2">
        <v>0</v>
      </c>
      <c r="F288" s="2">
        <v>0</v>
      </c>
      <c r="G288" s="4">
        <f t="shared" si="8"/>
        <v>300321.84545999998</v>
      </c>
      <c r="H288" s="4">
        <f t="shared" si="9"/>
        <v>0.28999999997904524</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40425</v>
      </c>
      <c r="D290" s="2">
        <f>'PR-RAS'!E294</f>
        <v>69384.7</v>
      </c>
      <c r="E290" s="2">
        <v>0</v>
      </c>
      <c r="F290" s="2">
        <v>0</v>
      </c>
      <c r="G290" s="4">
        <f t="shared" si="8"/>
        <v>51787.181599999996</v>
      </c>
      <c r="H290" s="4">
        <f t="shared" si="9"/>
        <v>0.30000000000291038</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746</v>
      </c>
      <c r="D293" s="2">
        <f>'PR-RAS'!E298</f>
        <v>651.55999999999995</v>
      </c>
      <c r="E293" s="2">
        <v>0</v>
      </c>
      <c r="F293" s="2">
        <v>0</v>
      </c>
      <c r="G293" s="4">
        <f t="shared" si="8"/>
        <v>598.34303999999997</v>
      </c>
      <c r="H293" s="4">
        <f t="shared" si="9"/>
        <v>0.44000000000005457</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746</v>
      </c>
      <c r="D306" s="2">
        <f>'PR-RAS'!E311</f>
        <v>651.55999999999995</v>
      </c>
      <c r="E306" s="2">
        <v>0</v>
      </c>
      <c r="F306" s="2">
        <v>0</v>
      </c>
      <c r="G306" s="4">
        <f t="shared" si="8"/>
        <v>624.98159999999996</v>
      </c>
      <c r="H306" s="4">
        <f t="shared" si="9"/>
        <v>0.44000000000005457</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746</v>
      </c>
      <c r="D307" s="2">
        <f>'PR-RAS'!E312</f>
        <v>651.55999999999995</v>
      </c>
      <c r="E307" s="2">
        <v>0</v>
      </c>
      <c r="F307" s="2">
        <v>0</v>
      </c>
      <c r="G307" s="4">
        <f t="shared" si="8"/>
        <v>627.03071999999997</v>
      </c>
      <c r="H307" s="4">
        <f t="shared" si="9"/>
        <v>0.44000000000005457</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746</v>
      </c>
      <c r="D308" s="2">
        <f>'PR-RAS'!E313</f>
        <v>651.55999999999995</v>
      </c>
      <c r="E308" s="2">
        <v>0</v>
      </c>
      <c r="F308" s="2">
        <v>0</v>
      </c>
      <c r="G308" s="4">
        <f t="shared" si="8"/>
        <v>629.07983999999999</v>
      </c>
      <c r="H308" s="4">
        <f t="shared" si="9"/>
        <v>0.44000000000005457</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178436</v>
      </c>
      <c r="D345" s="2">
        <f>'PR-RAS'!E350</f>
        <v>145885.9</v>
      </c>
      <c r="E345" s="2">
        <v>0</v>
      </c>
      <c r="F345" s="2">
        <v>0</v>
      </c>
      <c r="G345" s="4">
        <f t="shared" si="10"/>
        <v>161751.48319999999</v>
      </c>
      <c r="H345" s="4">
        <f t="shared" si="11"/>
        <v>0.10000000000582077</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178436</v>
      </c>
      <c r="D358" s="2">
        <f>'PR-RAS'!E363</f>
        <v>145885.9</v>
      </c>
      <c r="E358" s="2">
        <v>0</v>
      </c>
      <c r="F358" s="2">
        <v>0</v>
      </c>
      <c r="G358" s="4">
        <f t="shared" si="10"/>
        <v>167864.18459999998</v>
      </c>
      <c r="H358" s="4">
        <f t="shared" si="11"/>
        <v>0.10000000000582077</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91579</v>
      </c>
      <c r="D364" s="2">
        <f>'PR-RAS'!E369</f>
        <v>118035.63</v>
      </c>
      <c r="E364" s="2">
        <v>0</v>
      </c>
      <c r="F364" s="2">
        <v>0</v>
      </c>
      <c r="G364" s="4">
        <f t="shared" si="10"/>
        <v>118937.04438000001</v>
      </c>
      <c r="H364" s="4">
        <f t="shared" si="11"/>
        <v>0.36999999999534339</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87891</v>
      </c>
      <c r="D365" s="2">
        <f>'PR-RAS'!E370</f>
        <v>30992.1</v>
      </c>
      <c r="E365" s="2">
        <v>0</v>
      </c>
      <c r="F365" s="2">
        <v>0</v>
      </c>
      <c r="G365" s="4">
        <f t="shared" si="10"/>
        <v>54554.572800000002</v>
      </c>
      <c r="H365" s="4">
        <f t="shared" si="11"/>
        <v>9.9999999998544808E-2</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3688</v>
      </c>
      <c r="D367" s="2">
        <f>'PR-RAS'!E372</f>
        <v>46493</v>
      </c>
      <c r="E367" s="2">
        <v>0</v>
      </c>
      <c r="F367" s="2">
        <v>0</v>
      </c>
      <c r="G367" s="4">
        <f t="shared" si="10"/>
        <v>35382.684000000001</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0</v>
      </c>
      <c r="D371" s="2">
        <f>'PR-RAS'!E376</f>
        <v>40550.53</v>
      </c>
      <c r="E371" s="2">
        <v>0</v>
      </c>
      <c r="F371" s="2">
        <v>0</v>
      </c>
      <c r="G371" s="4">
        <f t="shared" si="10"/>
        <v>30007.392199999998</v>
      </c>
      <c r="H371" s="4">
        <f t="shared" si="11"/>
        <v>0.47000000000116415</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86857</v>
      </c>
      <c r="D378" s="2">
        <f>'PR-RAS'!E383</f>
        <v>27850.27</v>
      </c>
      <c r="E378" s="2">
        <v>0</v>
      </c>
      <c r="F378" s="2">
        <v>0</v>
      </c>
      <c r="G378" s="4">
        <f t="shared" si="10"/>
        <v>53744.192580000003</v>
      </c>
      <c r="H378" s="4">
        <f t="shared" si="11"/>
        <v>0.27000000000043656</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86857</v>
      </c>
      <c r="D379" s="2">
        <f>'PR-RAS'!E384</f>
        <v>27850.27</v>
      </c>
      <c r="E379" s="2">
        <v>0</v>
      </c>
      <c r="F379" s="2">
        <v>0</v>
      </c>
      <c r="G379" s="4">
        <f t="shared" si="10"/>
        <v>53886.750120000004</v>
      </c>
      <c r="H379" s="4">
        <f t="shared" si="11"/>
        <v>0.27000000000043656</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177690</v>
      </c>
      <c r="D403" s="2">
        <f>'PR-RAS'!E408</f>
        <v>145234.34</v>
      </c>
      <c r="E403" s="2">
        <v>0</v>
      </c>
      <c r="F403" s="2">
        <v>0</v>
      </c>
      <c r="G403" s="4">
        <f t="shared" si="12"/>
        <v>188199.78936</v>
      </c>
      <c r="H403" s="4">
        <f t="shared" si="13"/>
        <v>0.33999999999650754</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1952</v>
      </c>
      <c r="D406" s="2">
        <f>'PR-RAS'!E411</f>
        <v>978.73</v>
      </c>
      <c r="E406" s="2">
        <v>0</v>
      </c>
      <c r="F406" s="2">
        <v>0</v>
      </c>
      <c r="G406" s="4">
        <f t="shared" si="12"/>
        <v>1583.3313000000001</v>
      </c>
      <c r="H406" s="4">
        <f t="shared" si="13"/>
        <v>0.26999999999998181</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10827162</v>
      </c>
      <c r="D407" s="2">
        <f>'PR-RAS'!E412</f>
        <v>12056862.979999999</v>
      </c>
      <c r="E407" s="2">
        <v>0</v>
      </c>
      <c r="F407" s="2">
        <v>0</v>
      </c>
      <c r="G407" s="4">
        <f t="shared" si="12"/>
        <v>14186000.511759998</v>
      </c>
      <c r="H407" s="4">
        <f t="shared" si="13"/>
        <v>2.0000001415610313E-2</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10921541</v>
      </c>
      <c r="D408" s="2">
        <f>'PR-RAS'!E413</f>
        <v>12285387.430000002</v>
      </c>
      <c r="E408" s="2">
        <v>0</v>
      </c>
      <c r="F408" s="2">
        <v>0</v>
      </c>
      <c r="G408" s="4">
        <f t="shared" si="12"/>
        <v>14445372.555019999</v>
      </c>
      <c r="H408" s="4">
        <f t="shared" si="13"/>
        <v>0.43000000156462193</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0</v>
      </c>
      <c r="D409" s="2">
        <f>'PR-RAS'!E414</f>
        <v>0</v>
      </c>
      <c r="E409" s="2">
        <v>0</v>
      </c>
      <c r="F409" s="2">
        <v>0</v>
      </c>
      <c r="G409" s="4">
        <f t="shared" si="12"/>
        <v>0</v>
      </c>
      <c r="H409" s="4">
        <f t="shared" si="13"/>
        <v>0</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94379</v>
      </c>
      <c r="D410" s="2">
        <f>'PR-RAS'!E415</f>
        <v>228524.45000000298</v>
      </c>
      <c r="E410" s="2">
        <v>0</v>
      </c>
      <c r="F410" s="2">
        <v>0</v>
      </c>
      <c r="G410" s="4">
        <f t="shared" si="12"/>
        <v>225534.01110000242</v>
      </c>
      <c r="H410" s="4">
        <f t="shared" si="13"/>
        <v>0.45000000298023224</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411725</v>
      </c>
      <c r="D411" s="2">
        <f>'PR-RAS'!E416</f>
        <v>317346.28999999998</v>
      </c>
      <c r="E411" s="2">
        <v>0</v>
      </c>
      <c r="F411" s="2">
        <v>0</v>
      </c>
      <c r="G411" s="4">
        <f t="shared" si="12"/>
        <v>429031.20779999997</v>
      </c>
      <c r="H411" s="4">
        <f t="shared" si="13"/>
        <v>0.28999999997904524</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0</v>
      </c>
      <c r="D412" s="2">
        <f>'PR-RAS'!E417</f>
        <v>0</v>
      </c>
      <c r="E412" s="2">
        <v>0</v>
      </c>
      <c r="F412" s="2">
        <v>0</v>
      </c>
      <c r="G412" s="4">
        <f t="shared" si="12"/>
        <v>0</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42377</v>
      </c>
      <c r="D413" s="2">
        <f>'PR-RAS'!E418</f>
        <v>70363.429999999993</v>
      </c>
      <c r="E413" s="2">
        <v>0</v>
      </c>
      <c r="F413" s="2">
        <v>0</v>
      </c>
      <c r="G413" s="4">
        <f t="shared" si="12"/>
        <v>75438.790319999986</v>
      </c>
      <c r="H413" s="4">
        <f t="shared" si="13"/>
        <v>0.42999999999301508</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10827162</v>
      </c>
      <c r="D633" s="2">
        <f>'PR-RAS'!E639</f>
        <v>12056862.979999999</v>
      </c>
      <c r="E633" s="2">
        <v>0</v>
      </c>
      <c r="F633" s="2">
        <v>0</v>
      </c>
      <c r="G633" s="4">
        <f t="shared" si="18"/>
        <v>22082641.190719996</v>
      </c>
      <c r="H633" s="4">
        <f t="shared" si="19"/>
        <v>2.0000001415610313E-2</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10921541</v>
      </c>
      <c r="D634" s="2">
        <f>'PR-RAS'!E640</f>
        <v>12285387.430000002</v>
      </c>
      <c r="E634" s="2">
        <v>0</v>
      </c>
      <c r="F634" s="2">
        <v>0</v>
      </c>
      <c r="G634" s="4">
        <f t="shared" si="18"/>
        <v>22466635.939380001</v>
      </c>
      <c r="H634" s="4">
        <f t="shared" si="19"/>
        <v>0.43000000156462193</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0</v>
      </c>
      <c r="D635" s="2">
        <f>'PR-RAS'!E641</f>
        <v>0</v>
      </c>
      <c r="E635" s="2">
        <v>0</v>
      </c>
      <c r="F635" s="2">
        <v>0</v>
      </c>
      <c r="G635" s="4">
        <f t="shared" si="18"/>
        <v>0</v>
      </c>
      <c r="H635" s="4">
        <f t="shared" si="19"/>
        <v>0</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94379</v>
      </c>
      <c r="D636" s="2">
        <f>'PR-RAS'!E642</f>
        <v>228524.45000000298</v>
      </c>
      <c r="E636" s="2">
        <v>0</v>
      </c>
      <c r="F636" s="2">
        <v>0</v>
      </c>
      <c r="G636" s="4">
        <f t="shared" si="18"/>
        <v>350156.71650000376</v>
      </c>
      <c r="H636" s="4">
        <f t="shared" si="19"/>
        <v>0.45000000298023224</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411725</v>
      </c>
      <c r="D637" s="2">
        <f>'PR-RAS'!E643</f>
        <v>317346.28999999998</v>
      </c>
      <c r="E637" s="2">
        <v>0</v>
      </c>
      <c r="F637" s="2">
        <v>0</v>
      </c>
      <c r="G637" s="4">
        <f t="shared" si="18"/>
        <v>665521.58088000002</v>
      </c>
      <c r="H637" s="4">
        <f t="shared" si="19"/>
        <v>0.28999999997904524</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0</v>
      </c>
      <c r="D638" s="2">
        <f>'PR-RAS'!E644</f>
        <v>0</v>
      </c>
      <c r="E638" s="2">
        <v>0</v>
      </c>
      <c r="F638" s="2">
        <v>0</v>
      </c>
      <c r="G638" s="4">
        <f t="shared" si="18"/>
        <v>0</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317346</v>
      </c>
      <c r="D639" s="2">
        <f>'PR-RAS'!E645</f>
        <v>88821.839999996999</v>
      </c>
      <c r="E639" s="2">
        <v>0</v>
      </c>
      <c r="F639" s="2">
        <v>0</v>
      </c>
      <c r="G639" s="4">
        <f t="shared" si="18"/>
        <v>315803.41583999619</v>
      </c>
      <c r="H639" s="4">
        <f t="shared" si="19"/>
        <v>0.160000003001187</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888553</v>
      </c>
      <c r="D641" s="2">
        <f>'PR-RAS'!E647</f>
        <v>902830.03</v>
      </c>
      <c r="E641" s="2">
        <v>0</v>
      </c>
      <c r="F641" s="2">
        <v>0</v>
      </c>
      <c r="G641" s="4">
        <f t="shared" si="18"/>
        <v>1724296.3584</v>
      </c>
      <c r="H641" s="4">
        <f t="shared" si="19"/>
        <v>3.0000000027939677E-2</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423030</v>
      </c>
      <c r="D642" s="2">
        <f>'PR-RAS'!E649</f>
        <v>344448.56</v>
      </c>
      <c r="E642" s="2">
        <v>0</v>
      </c>
      <c r="F642" s="2">
        <v>0</v>
      </c>
      <c r="G642" s="4">
        <f t="shared" ref="G642:G705" si="20">(B642/1000)*(C642*1+D642*2)</f>
        <v>712745.28392000007</v>
      </c>
      <c r="H642" s="4">
        <f t="shared" ref="H642:H705" si="21">ABS(C642-ROUND(C642,0))+ABS(D642-ROUND(D642,0))</f>
        <v>0.44000000000232831</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2467478</v>
      </c>
      <c r="D643" s="2">
        <f>'PR-RAS'!E650</f>
        <v>3555102.28</v>
      </c>
      <c r="E643" s="2">
        <v>0</v>
      </c>
      <c r="F643" s="2">
        <v>0</v>
      </c>
      <c r="G643" s="4">
        <f t="shared" si="20"/>
        <v>6148872.203519999</v>
      </c>
      <c r="H643" s="4">
        <f t="shared" si="21"/>
        <v>0.27999999979510903</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2546060</v>
      </c>
      <c r="D644" s="2">
        <f>'PR-RAS'!E651</f>
        <v>3899550.84</v>
      </c>
      <c r="E644" s="2">
        <v>0</v>
      </c>
      <c r="F644" s="2">
        <v>0</v>
      </c>
      <c r="G644" s="4">
        <f t="shared" si="20"/>
        <v>6651938.9602399999</v>
      </c>
      <c r="H644" s="4">
        <f t="shared" si="21"/>
        <v>0.16000000014901161</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344448</v>
      </c>
      <c r="D645" s="2">
        <f>'PR-RAS'!E652</f>
        <v>0</v>
      </c>
      <c r="E645" s="2">
        <v>0</v>
      </c>
      <c r="F645" s="2">
        <v>0</v>
      </c>
      <c r="G645" s="4">
        <f t="shared" si="20"/>
        <v>221824.51200000002</v>
      </c>
      <c r="H645" s="4">
        <f t="shared" si="21"/>
        <v>0</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68</v>
      </c>
      <c r="D647" s="2">
        <f>'PR-RAS'!E654</f>
        <v>73</v>
      </c>
      <c r="E647" s="2">
        <v>0</v>
      </c>
      <c r="F647" s="2">
        <v>0</v>
      </c>
      <c r="G647" s="4">
        <f t="shared" si="20"/>
        <v>138.244</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60</v>
      </c>
      <c r="D649" s="2">
        <f>'PR-RAS'!E656</f>
        <v>60</v>
      </c>
      <c r="E649" s="2">
        <v>0</v>
      </c>
      <c r="F649" s="2">
        <v>0</v>
      </c>
      <c r="G649" s="4">
        <f t="shared" si="20"/>
        <v>116.64</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8447959</v>
      </c>
      <c r="D668" s="2">
        <f>'PR-RAS'!E675</f>
        <v>8833180.8599999994</v>
      </c>
      <c r="E668" s="2">
        <v>0</v>
      </c>
      <c r="F668" s="2">
        <v>0</v>
      </c>
      <c r="G668" s="4">
        <f t="shared" si="20"/>
        <v>17418251.92024</v>
      </c>
      <c r="H668" s="4">
        <f t="shared" si="21"/>
        <v>0.14000000059604645</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86869</v>
      </c>
      <c r="D670" s="2">
        <f>'PR-RAS'!E677</f>
        <v>26295.87</v>
      </c>
      <c r="E670" s="2">
        <v>0</v>
      </c>
      <c r="F670" s="2">
        <v>0</v>
      </c>
      <c r="G670" s="4">
        <f t="shared" si="20"/>
        <v>93299.235060000006</v>
      </c>
      <c r="H670" s="4">
        <f t="shared" si="21"/>
        <v>0.13000000000101863</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33859.410000000003</v>
      </c>
      <c r="E687" s="2">
        <v>0</v>
      </c>
      <c r="F687" s="2">
        <v>0</v>
      </c>
      <c r="G687" s="4">
        <f t="shared" si="20"/>
        <v>46455.110520000009</v>
      </c>
      <c r="H687" s="4">
        <f t="shared" si="21"/>
        <v>0.41000000000349246</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745882</v>
      </c>
      <c r="D703" s="2">
        <f>'PR-RAS'!E710</f>
        <v>996995.68</v>
      </c>
      <c r="E703" s="2">
        <v>0</v>
      </c>
      <c r="F703" s="2">
        <v>0</v>
      </c>
      <c r="G703" s="4">
        <f t="shared" si="20"/>
        <v>1923391.0987200001</v>
      </c>
      <c r="H703" s="4">
        <f t="shared" si="21"/>
        <v>0.31999999994877726</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5815</v>
      </c>
      <c r="D705" s="2">
        <f>'PR-RAS'!E712</f>
        <v>0</v>
      </c>
      <c r="E705" s="2">
        <v>0</v>
      </c>
      <c r="F705" s="2">
        <v>0</v>
      </c>
      <c r="G705" s="4">
        <f t="shared" si="20"/>
        <v>4093.7599999999998</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62773</v>
      </c>
      <c r="D709" s="2">
        <f>'PR-RAS'!E716</f>
        <v>0</v>
      </c>
      <c r="E709" s="2">
        <v>0</v>
      </c>
      <c r="F709" s="2">
        <v>0</v>
      </c>
      <c r="G709" s="4">
        <f t="shared" si="22"/>
        <v>44443.284</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21900</v>
      </c>
      <c r="D710" s="2">
        <f>'PR-RAS'!E717</f>
        <v>32105.66</v>
      </c>
      <c r="E710" s="2">
        <v>0</v>
      </c>
      <c r="F710" s="2">
        <v>0</v>
      </c>
      <c r="G710" s="4">
        <f t="shared" si="22"/>
        <v>61052.925880000003</v>
      </c>
      <c r="H710" s="4">
        <f t="shared" si="23"/>
        <v>0.34000000000014552</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113445</v>
      </c>
      <c r="D711" s="2">
        <f>'PR-RAS'!E718</f>
        <v>136106.44</v>
      </c>
      <c r="E711" s="2">
        <v>0</v>
      </c>
      <c r="F711" s="2">
        <v>0</v>
      </c>
      <c r="G711" s="4">
        <f t="shared" si="22"/>
        <v>273817.09479999996</v>
      </c>
      <c r="H711" s="4">
        <f t="shared" si="23"/>
        <v>0.44000000000232831</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13740</v>
      </c>
      <c r="D713" s="2">
        <f>'PR-RAS'!E720</f>
        <v>15390</v>
      </c>
      <c r="E713" s="2">
        <v>0</v>
      </c>
      <c r="F713" s="2">
        <v>0</v>
      </c>
      <c r="G713" s="4">
        <f t="shared" si="22"/>
        <v>31698.239999999998</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6095</v>
      </c>
      <c r="D715" s="2">
        <f>'PR-RAS'!E722</f>
        <v>15213.13</v>
      </c>
      <c r="E715" s="2">
        <v>0</v>
      </c>
      <c r="F715" s="2">
        <v>0</v>
      </c>
      <c r="G715" s="4">
        <f t="shared" si="22"/>
        <v>26076.179639999995</v>
      </c>
      <c r="H715" s="4">
        <f t="shared" si="23"/>
        <v>0.12999999999919964</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173793</v>
      </c>
      <c r="D821" s="2">
        <f>'PR-RAS'!E828</f>
        <v>185275.17</v>
      </c>
      <c r="E821" s="2">
        <v>0</v>
      </c>
      <c r="F821" s="2">
        <v>0</v>
      </c>
      <c r="G821" s="4">
        <f t="shared" si="24"/>
        <v>446361.53880000004</v>
      </c>
      <c r="H821" s="4">
        <f t="shared" si="25"/>
        <v>0.17000000001280569</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5926134</v>
      </c>
      <c r="D984" s="10">
        <f>BILANCA!E6</f>
        <v>5715479.1799999997</v>
      </c>
      <c r="E984" s="10">
        <v>0</v>
      </c>
      <c r="F984" s="10">
        <v>0</v>
      </c>
      <c r="G984" s="11">
        <f t="shared" ref="G984:G1047" si="32">B984/1000*C984+B984/500*D984</f>
        <v>17357.092360000002</v>
      </c>
      <c r="H984" s="11">
        <f t="shared" si="31"/>
        <v>0.17999999970197678</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4556144</v>
      </c>
      <c r="D985" s="2">
        <f>BILANCA!E7</f>
        <v>4515022.92</v>
      </c>
      <c r="E985" s="2">
        <v>0</v>
      </c>
      <c r="F985" s="2">
        <v>0</v>
      </c>
      <c r="G985" s="4">
        <f t="shared" si="32"/>
        <v>27172.379680000002</v>
      </c>
      <c r="H985" s="4">
        <f t="shared" si="31"/>
        <v>8.0000000074505806E-2</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921924</v>
      </c>
      <c r="D986" s="2">
        <f>BILANCA!E8</f>
        <v>921923.71</v>
      </c>
      <c r="E986" s="2">
        <v>0</v>
      </c>
      <c r="F986" s="2">
        <v>0</v>
      </c>
      <c r="G986" s="4">
        <f t="shared" si="32"/>
        <v>8297.3142599999992</v>
      </c>
      <c r="H986" s="4">
        <f t="shared" si="31"/>
        <v>0.2900000000372529</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921924</v>
      </c>
      <c r="D987" s="2">
        <f>BILANCA!E9</f>
        <v>921923.71</v>
      </c>
      <c r="E987" s="2">
        <v>0</v>
      </c>
      <c r="F987" s="2">
        <v>0</v>
      </c>
      <c r="G987" s="4">
        <f t="shared" si="32"/>
        <v>11063.08568</v>
      </c>
      <c r="H987" s="4">
        <f t="shared" si="31"/>
        <v>0.2900000000372529</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3634220</v>
      </c>
      <c r="D990" s="2">
        <f>BILANCA!E12</f>
        <v>3593099.2099999995</v>
      </c>
      <c r="E990" s="2">
        <v>0</v>
      </c>
      <c r="F990" s="2">
        <v>0</v>
      </c>
      <c r="G990" s="4">
        <f t="shared" si="32"/>
        <v>75742.928939999998</v>
      </c>
      <c r="H990" s="4">
        <f t="shared" si="31"/>
        <v>0.20999999949708581</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3353736</v>
      </c>
      <c r="D991" s="2">
        <f>BILANCA!E13</f>
        <v>3274063.8099999996</v>
      </c>
      <c r="E991" s="2">
        <v>0</v>
      </c>
      <c r="F991" s="2">
        <v>0</v>
      </c>
      <c r="G991" s="4">
        <f t="shared" si="32"/>
        <v>79214.908960000001</v>
      </c>
      <c r="H991" s="4">
        <f t="shared" si="31"/>
        <v>0.19000000040978193</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6373763</v>
      </c>
      <c r="D993" s="2">
        <f>BILANCA!E15</f>
        <v>6373762.8499999996</v>
      </c>
      <c r="E993" s="2">
        <v>0</v>
      </c>
      <c r="F993" s="2">
        <v>0</v>
      </c>
      <c r="G993" s="4">
        <f t="shared" si="32"/>
        <v>191212.88699999999</v>
      </c>
      <c r="H993" s="4">
        <f t="shared" si="31"/>
        <v>0.15000000037252903</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3020027</v>
      </c>
      <c r="D996" s="2">
        <f>BILANCA!E18</f>
        <v>3099699.04</v>
      </c>
      <c r="E996" s="2">
        <v>0</v>
      </c>
      <c r="F996" s="2">
        <v>0</v>
      </c>
      <c r="G996" s="4">
        <f t="shared" si="32"/>
        <v>119852.52604</v>
      </c>
      <c r="H996" s="4">
        <f t="shared" si="31"/>
        <v>4.0000000037252903E-2</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267216</v>
      </c>
      <c r="D997" s="2">
        <f>BILANCA!E19</f>
        <v>304037.54000000004</v>
      </c>
      <c r="E997" s="2">
        <v>0</v>
      </c>
      <c r="F997" s="2">
        <v>0</v>
      </c>
      <c r="G997" s="4">
        <f t="shared" si="32"/>
        <v>12254.075120000001</v>
      </c>
      <c r="H997" s="4">
        <f t="shared" si="31"/>
        <v>0.4599999999627471</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1127126</v>
      </c>
      <c r="D998" s="2">
        <f>BILANCA!E20</f>
        <v>1126694.74</v>
      </c>
      <c r="E998" s="2">
        <v>0</v>
      </c>
      <c r="F998" s="2">
        <v>0</v>
      </c>
      <c r="G998" s="4">
        <f t="shared" si="32"/>
        <v>50707.732199999999</v>
      </c>
      <c r="H998" s="4">
        <f t="shared" si="31"/>
        <v>0.26000000000931323</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37883</v>
      </c>
      <c r="D999" s="2">
        <f>BILANCA!E21</f>
        <v>36850.46</v>
      </c>
      <c r="E999" s="2">
        <v>0</v>
      </c>
      <c r="F999" s="2">
        <v>0</v>
      </c>
      <c r="G999" s="4">
        <f t="shared" si="32"/>
        <v>1785.3427200000001</v>
      </c>
      <c r="H999" s="4">
        <f t="shared" si="31"/>
        <v>0.45999999999912689</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194719</v>
      </c>
      <c r="D1000" s="2">
        <f>BILANCA!E22</f>
        <v>241212.19</v>
      </c>
      <c r="E1000" s="2">
        <v>0</v>
      </c>
      <c r="F1000" s="2">
        <v>0</v>
      </c>
      <c r="G1000" s="4">
        <f t="shared" si="32"/>
        <v>11511.437460000001</v>
      </c>
      <c r="H1000" s="4">
        <f t="shared" si="31"/>
        <v>0.19000000000232831</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9445</v>
      </c>
      <c r="D1002" s="2">
        <f>BILANCA!E24</f>
        <v>9444.99</v>
      </c>
      <c r="E1002" s="2">
        <v>0</v>
      </c>
      <c r="F1002" s="2">
        <v>0</v>
      </c>
      <c r="G1002" s="4">
        <f t="shared" si="32"/>
        <v>538.36461999999995</v>
      </c>
      <c r="H1002" s="4">
        <f t="shared" si="31"/>
        <v>1.0000000000218279E-2</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79942</v>
      </c>
      <c r="D1003" s="2">
        <f>BILANCA!E25</f>
        <v>79942.100000000006</v>
      </c>
      <c r="E1003" s="2">
        <v>0</v>
      </c>
      <c r="F1003" s="2">
        <v>0</v>
      </c>
      <c r="G1003" s="4">
        <f t="shared" si="32"/>
        <v>4796.5240000000003</v>
      </c>
      <c r="H1003" s="4">
        <f t="shared" si="31"/>
        <v>0.10000000000582077</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221416</v>
      </c>
      <c r="D1004" s="2">
        <f>BILANCA!E26</f>
        <v>252153.5</v>
      </c>
      <c r="E1004" s="2">
        <v>0</v>
      </c>
      <c r="F1004" s="2">
        <v>0</v>
      </c>
      <c r="G1004" s="4">
        <f t="shared" si="32"/>
        <v>15240.183000000001</v>
      </c>
      <c r="H1004" s="4">
        <f t="shared" si="31"/>
        <v>0.5</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1403315</v>
      </c>
      <c r="D1006" s="2">
        <f>BILANCA!E28</f>
        <v>1442260.44</v>
      </c>
      <c r="E1006" s="2">
        <v>0</v>
      </c>
      <c r="F1006" s="2">
        <v>0</v>
      </c>
      <c r="G1006" s="4">
        <f t="shared" si="32"/>
        <v>98620.225239999985</v>
      </c>
      <c r="H1006" s="4">
        <f t="shared" si="31"/>
        <v>0.43999999994412065</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4490</v>
      </c>
      <c r="D1007" s="2">
        <f>BILANCA!E29</f>
        <v>4490</v>
      </c>
      <c r="E1007" s="2">
        <v>0</v>
      </c>
      <c r="F1007" s="2">
        <v>0</v>
      </c>
      <c r="G1007" s="4">
        <f t="shared" si="32"/>
        <v>323.28000000000003</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4490</v>
      </c>
      <c r="D1008" s="2">
        <f>BILANCA!E30</f>
        <v>4490</v>
      </c>
      <c r="E1008" s="2">
        <v>0</v>
      </c>
      <c r="F1008" s="2">
        <v>0</v>
      </c>
      <c r="G1008" s="4">
        <f t="shared" si="32"/>
        <v>336.75</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8778</v>
      </c>
      <c r="D1013" s="2">
        <f>BILANCA!E35</f>
        <v>10507.859999999986</v>
      </c>
      <c r="E1013" s="2">
        <v>0</v>
      </c>
      <c r="F1013" s="2">
        <v>0</v>
      </c>
      <c r="G1013" s="4">
        <f t="shared" si="32"/>
        <v>893.81159999999909</v>
      </c>
      <c r="H1013" s="4">
        <f t="shared" si="31"/>
        <v>0.14000000001396984</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507238</v>
      </c>
      <c r="D1014" s="2">
        <f>BILANCA!E36</f>
        <v>527934.01</v>
      </c>
      <c r="E1014" s="2">
        <v>0</v>
      </c>
      <c r="F1014" s="2">
        <v>0</v>
      </c>
      <c r="G1014" s="4">
        <f t="shared" si="32"/>
        <v>48456.286619999999</v>
      </c>
      <c r="H1014" s="4">
        <f t="shared" si="31"/>
        <v>1.0000000009313226E-2</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498460</v>
      </c>
      <c r="D1018" s="2">
        <f>BILANCA!E40</f>
        <v>517426.15</v>
      </c>
      <c r="E1018" s="2">
        <v>0</v>
      </c>
      <c r="F1018" s="2">
        <v>0</v>
      </c>
      <c r="G1018" s="4">
        <f t="shared" si="32"/>
        <v>53665.930500000002</v>
      </c>
      <c r="H1018" s="4">
        <f t="shared" si="31"/>
        <v>0.15000000002328306</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0</v>
      </c>
      <c r="D1023" s="2">
        <f>BILANCA!E45</f>
        <v>0</v>
      </c>
      <c r="E1023" s="2">
        <v>0</v>
      </c>
      <c r="F1023" s="2">
        <v>0</v>
      </c>
      <c r="G1023" s="4">
        <f t="shared" si="32"/>
        <v>0</v>
      </c>
      <c r="H1023" s="4">
        <f t="shared" si="31"/>
        <v>0</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282279</v>
      </c>
      <c r="D1032" s="2">
        <f>BILANCA!E54</f>
        <v>284494.86</v>
      </c>
      <c r="E1032" s="2">
        <v>0</v>
      </c>
      <c r="F1032" s="2">
        <v>0</v>
      </c>
      <c r="G1032" s="4">
        <f t="shared" si="32"/>
        <v>41712.167280000001</v>
      </c>
      <c r="H1032" s="4">
        <f t="shared" si="33"/>
        <v>0.14000000001396984</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282279</v>
      </c>
      <c r="D1033" s="2">
        <f>BILANCA!E55</f>
        <v>284494.86</v>
      </c>
      <c r="E1033" s="2">
        <v>0</v>
      </c>
      <c r="F1033" s="2">
        <v>0</v>
      </c>
      <c r="G1033" s="4">
        <f t="shared" si="32"/>
        <v>42563.436000000002</v>
      </c>
      <c r="H1033" s="4">
        <f t="shared" si="33"/>
        <v>0.14000000001396984</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1369990</v>
      </c>
      <c r="D1046" s="2">
        <f>BILANCA!E68</f>
        <v>1200456.26</v>
      </c>
      <c r="E1046" s="2">
        <v>0</v>
      </c>
      <c r="F1046" s="2">
        <v>0</v>
      </c>
      <c r="G1046" s="4">
        <f t="shared" si="32"/>
        <v>237566.85876</v>
      </c>
      <c r="H1046" s="4">
        <f t="shared" si="33"/>
        <v>0.26000000000931323</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344448</v>
      </c>
      <c r="D1047" s="2">
        <f>BILANCA!E69</f>
        <v>0</v>
      </c>
      <c r="E1047" s="2">
        <v>0</v>
      </c>
      <c r="F1047" s="2">
        <v>0</v>
      </c>
      <c r="G1047" s="4">
        <f t="shared" si="32"/>
        <v>22044.671999999999</v>
      </c>
      <c r="H1047" s="4">
        <f t="shared" si="33"/>
        <v>0</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343133</v>
      </c>
      <c r="D1048" s="2">
        <f>BILANCA!E70</f>
        <v>0</v>
      </c>
      <c r="E1048" s="2">
        <v>0</v>
      </c>
      <c r="F1048" s="2">
        <v>0</v>
      </c>
      <c r="G1048" s="4">
        <f t="shared" ref="G1048:G1111" si="34">B1048/1000*C1048+B1048/500*D1048</f>
        <v>22303.645</v>
      </c>
      <c r="H1048" s="4">
        <f t="shared" si="33"/>
        <v>0</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343133</v>
      </c>
      <c r="D1050" s="2">
        <f>BILANCA!E72</f>
        <v>0</v>
      </c>
      <c r="E1050" s="2">
        <v>0</v>
      </c>
      <c r="F1050" s="2">
        <v>0</v>
      </c>
      <c r="G1050" s="4">
        <f t="shared" si="34"/>
        <v>22989.911</v>
      </c>
      <c r="H1050" s="4">
        <f t="shared" si="33"/>
        <v>0</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1315</v>
      </c>
      <c r="D1054" s="2">
        <f>BILANCA!E76</f>
        <v>0</v>
      </c>
      <c r="E1054" s="2">
        <v>0</v>
      </c>
      <c r="F1054" s="2">
        <v>0</v>
      </c>
      <c r="G1054" s="4">
        <f t="shared" si="34"/>
        <v>93.364999999999995</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94612</v>
      </c>
      <c r="D1056" s="2">
        <f>BILANCA!E78</f>
        <v>98655.01</v>
      </c>
      <c r="E1056" s="2">
        <v>0</v>
      </c>
      <c r="F1056" s="2">
        <v>0</v>
      </c>
      <c r="G1056" s="4">
        <f t="shared" si="34"/>
        <v>21310.307459999996</v>
      </c>
      <c r="H1056" s="4">
        <f t="shared" si="33"/>
        <v>9.9999999947613105E-3</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229</v>
      </c>
      <c r="D1061" s="2">
        <f>BILANCA!E83</f>
        <v>0</v>
      </c>
      <c r="E1061" s="2">
        <v>0</v>
      </c>
      <c r="F1061" s="2">
        <v>0</v>
      </c>
      <c r="G1061" s="4">
        <f t="shared" si="34"/>
        <v>17.861999999999998</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94383</v>
      </c>
      <c r="D1064" s="2">
        <f>BILANCA!E86</f>
        <v>98655.01</v>
      </c>
      <c r="E1064" s="2">
        <v>0</v>
      </c>
      <c r="F1064" s="2">
        <v>0</v>
      </c>
      <c r="G1064" s="4">
        <f t="shared" si="34"/>
        <v>23627.134620000001</v>
      </c>
      <c r="H1064" s="4">
        <f t="shared" si="33"/>
        <v>9.9999999947613105E-3</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40425</v>
      </c>
      <c r="D1124" s="2">
        <f>BILANCA!E146</f>
        <v>197992.49</v>
      </c>
      <c r="E1124" s="2">
        <v>0</v>
      </c>
      <c r="F1124" s="2">
        <v>0</v>
      </c>
      <c r="G1124" s="4">
        <f t="shared" si="36"/>
        <v>61533.807179999989</v>
      </c>
      <c r="H1124" s="4">
        <f t="shared" si="35"/>
        <v>0.48999999999068677</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40425</v>
      </c>
      <c r="D1137" s="2">
        <f>BILANCA!E159</f>
        <v>69384.7</v>
      </c>
      <c r="E1137" s="2">
        <v>0</v>
      </c>
      <c r="F1137" s="2">
        <v>0</v>
      </c>
      <c r="G1137" s="4">
        <f t="shared" si="36"/>
        <v>27595.937600000001</v>
      </c>
      <c r="H1137" s="4">
        <f t="shared" si="35"/>
        <v>0.30000000000291038</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128607.79</v>
      </c>
      <c r="E1139" s="2">
        <v>0</v>
      </c>
      <c r="F1139" s="2">
        <v>0</v>
      </c>
      <c r="G1139" s="4">
        <f t="shared" si="36"/>
        <v>40125.63048</v>
      </c>
      <c r="H1139" s="4">
        <f t="shared" si="35"/>
        <v>0.21000000000640284</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1952</v>
      </c>
      <c r="D1142" s="2">
        <f>BILANCA!E164</f>
        <v>978.73</v>
      </c>
      <c r="E1142" s="2">
        <v>0</v>
      </c>
      <c r="F1142" s="2">
        <v>0</v>
      </c>
      <c r="G1142" s="4">
        <f t="shared" si="36"/>
        <v>621.60414000000003</v>
      </c>
      <c r="H1142" s="4">
        <f t="shared" si="35"/>
        <v>0.26999999999998181</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1952</v>
      </c>
      <c r="D1144" s="2">
        <f>BILANCA!E166</f>
        <v>978.73</v>
      </c>
      <c r="E1144" s="2">
        <v>0</v>
      </c>
      <c r="F1144" s="2">
        <v>0</v>
      </c>
      <c r="G1144" s="4">
        <f t="shared" si="36"/>
        <v>629.42306000000008</v>
      </c>
      <c r="H1144" s="4">
        <f t="shared" si="35"/>
        <v>0.26999999999998181</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888553</v>
      </c>
      <c r="D1148" s="2">
        <f>BILANCA!E170</f>
        <v>902830.03</v>
      </c>
      <c r="E1148" s="2">
        <v>0</v>
      </c>
      <c r="F1148" s="2">
        <v>0</v>
      </c>
      <c r="G1148" s="4">
        <f t="shared" si="36"/>
        <v>444545.15490000002</v>
      </c>
      <c r="H1148" s="4">
        <f t="shared" si="35"/>
        <v>3.0000000027939677E-2</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888553</v>
      </c>
      <c r="D1151" s="2">
        <f>BILANCA!E173</f>
        <v>902830.03</v>
      </c>
      <c r="E1151" s="2">
        <v>0</v>
      </c>
      <c r="F1151" s="2">
        <v>0</v>
      </c>
      <c r="G1151" s="4">
        <f t="shared" si="36"/>
        <v>452627.79408000002</v>
      </c>
      <c r="H1151" s="4">
        <f t="shared" si="35"/>
        <v>3.0000000027939677E-2</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5926134</v>
      </c>
      <c r="D1152" s="2">
        <f>BILANCA!E175</f>
        <v>5715479.1799999997</v>
      </c>
      <c r="E1152" s="2">
        <v>0</v>
      </c>
      <c r="F1152" s="2">
        <v>0</v>
      </c>
      <c r="G1152" s="4">
        <f t="shared" si="36"/>
        <v>2933348.6088399999</v>
      </c>
      <c r="H1152" s="4">
        <f t="shared" si="35"/>
        <v>0.17999999970197678</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1010267</v>
      </c>
      <c r="D1153" s="2">
        <f>BILANCA!E176</f>
        <v>1041270.99</v>
      </c>
      <c r="E1153" s="2">
        <v>0</v>
      </c>
      <c r="F1153" s="2">
        <v>0</v>
      </c>
      <c r="G1153" s="4">
        <f t="shared" si="36"/>
        <v>525777.52659999998</v>
      </c>
      <c r="H1153" s="4">
        <f t="shared" si="35"/>
        <v>1.0000000009313226E-2</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1010267</v>
      </c>
      <c r="D1154" s="2">
        <f>BILANCA!E177</f>
        <v>1041270.99</v>
      </c>
      <c r="E1154" s="2">
        <v>0</v>
      </c>
      <c r="F1154" s="2">
        <v>0</v>
      </c>
      <c r="G1154" s="4">
        <f t="shared" si="36"/>
        <v>528870.33557999996</v>
      </c>
      <c r="H1154" s="4">
        <f t="shared" ref="H1154:H1217" si="37">ABS(C1154-ROUND(C1154,0))+ABS(D1154-ROUND(D1154,0))</f>
        <v>1.0000000009313226E-2</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786938</v>
      </c>
      <c r="D1155" s="2">
        <f>BILANCA!E178</f>
        <v>842793.26</v>
      </c>
      <c r="E1155" s="2">
        <v>0</v>
      </c>
      <c r="F1155" s="2">
        <v>0</v>
      </c>
      <c r="G1155" s="4">
        <f t="shared" si="36"/>
        <v>425274.21743999992</v>
      </c>
      <c r="H1155" s="4">
        <f t="shared" si="37"/>
        <v>0.26000000000931323</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131903</v>
      </c>
      <c r="D1156" s="2">
        <f>BILANCA!E179</f>
        <v>97433.25</v>
      </c>
      <c r="E1156" s="2">
        <v>0</v>
      </c>
      <c r="F1156" s="2">
        <v>0</v>
      </c>
      <c r="G1156" s="4">
        <f t="shared" si="36"/>
        <v>56531.123499999994</v>
      </c>
      <c r="H1156" s="4">
        <f t="shared" si="37"/>
        <v>0.25</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0</v>
      </c>
      <c r="D1157" s="2">
        <f>BILANCA!E180</f>
        <v>0</v>
      </c>
      <c r="E1157" s="2">
        <v>0</v>
      </c>
      <c r="F1157" s="2">
        <v>0</v>
      </c>
      <c r="G1157" s="4">
        <f t="shared" si="36"/>
        <v>0</v>
      </c>
      <c r="H1157" s="4">
        <f t="shared" si="37"/>
        <v>0</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0</v>
      </c>
      <c r="D1160" s="2">
        <f>BILANCA!E183</f>
        <v>0</v>
      </c>
      <c r="E1160" s="2">
        <v>0</v>
      </c>
      <c r="F1160" s="2">
        <v>0</v>
      </c>
      <c r="G1160" s="4">
        <f t="shared" si="36"/>
        <v>0</v>
      </c>
      <c r="H1160" s="4">
        <f t="shared" si="37"/>
        <v>0</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91426</v>
      </c>
      <c r="D1165" s="2">
        <f>BILANCA!E188</f>
        <v>101044.48</v>
      </c>
      <c r="E1165" s="2">
        <v>0</v>
      </c>
      <c r="F1165" s="2">
        <v>0</v>
      </c>
      <c r="G1165" s="4">
        <f t="shared" si="36"/>
        <v>53419.722719999998</v>
      </c>
      <c r="H1165" s="4">
        <f t="shared" si="37"/>
        <v>0.47999999999592546</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4915867</v>
      </c>
      <c r="D1214" s="2">
        <f>BILANCA!E237</f>
        <v>4674208.1899999995</v>
      </c>
      <c r="E1214" s="2">
        <v>0</v>
      </c>
      <c r="F1214" s="2">
        <v>0</v>
      </c>
      <c r="G1214" s="4">
        <f t="shared" si="38"/>
        <v>3295049.4607800003</v>
      </c>
      <c r="H1214" s="4">
        <f t="shared" si="37"/>
        <v>0.18999999947845936</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4556144</v>
      </c>
      <c r="D1215" s="2">
        <f>BILANCA!E238</f>
        <v>4515022.92</v>
      </c>
      <c r="E1215" s="2">
        <v>0</v>
      </c>
      <c r="F1215" s="2">
        <v>0</v>
      </c>
      <c r="G1215" s="4">
        <f t="shared" si="38"/>
        <v>3151996.0428800001</v>
      </c>
      <c r="H1215" s="4">
        <f t="shared" si="37"/>
        <v>8.0000000074505806E-2</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4556144</v>
      </c>
      <c r="D1216" s="2">
        <f>BILANCA!E239</f>
        <v>4515022.92</v>
      </c>
      <c r="E1216" s="2">
        <v>0</v>
      </c>
      <c r="F1216" s="2">
        <v>0</v>
      </c>
      <c r="G1216" s="4">
        <f t="shared" si="38"/>
        <v>3165582.2327200002</v>
      </c>
      <c r="H1216" s="4">
        <f t="shared" si="37"/>
        <v>8.0000000074505806E-2</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4556144</v>
      </c>
      <c r="D1217" s="2">
        <f>BILANCA!E240</f>
        <v>4515022.92</v>
      </c>
      <c r="E1217" s="2">
        <v>0</v>
      </c>
      <c r="F1217" s="2">
        <v>0</v>
      </c>
      <c r="G1217" s="4">
        <f t="shared" si="38"/>
        <v>3179168.4225599999</v>
      </c>
      <c r="H1217" s="4">
        <f t="shared" si="37"/>
        <v>8.0000000074505806E-2</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317346</v>
      </c>
      <c r="D1222" s="2">
        <f>BILANCA!E245</f>
        <v>88821.84</v>
      </c>
      <c r="E1222" s="2">
        <v>0</v>
      </c>
      <c r="F1222" s="2">
        <v>0</v>
      </c>
      <c r="G1222" s="4">
        <f t="shared" si="38"/>
        <v>118302.53352</v>
      </c>
      <c r="H1222" s="4">
        <f t="shared" si="39"/>
        <v>0.16000000000349246</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317346</v>
      </c>
      <c r="D1223" s="2">
        <f>BILANCA!E246</f>
        <v>88821.84</v>
      </c>
      <c r="E1223" s="2">
        <v>0</v>
      </c>
      <c r="F1223" s="2">
        <v>0</v>
      </c>
      <c r="G1223" s="4">
        <f t="shared" si="38"/>
        <v>118797.5232</v>
      </c>
      <c r="H1223" s="4">
        <f t="shared" si="39"/>
        <v>0.16000000000349246</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317346</v>
      </c>
      <c r="D1224" s="2">
        <f>BILANCA!E247</f>
        <v>88821.84</v>
      </c>
      <c r="E1224" s="2">
        <v>0</v>
      </c>
      <c r="F1224" s="2">
        <v>0</v>
      </c>
      <c r="G1224" s="4">
        <f t="shared" si="38"/>
        <v>119292.51287999999</v>
      </c>
      <c r="H1224" s="4">
        <f t="shared" si="39"/>
        <v>0.16000000000349246</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0</v>
      </c>
      <c r="D1227" s="2">
        <f>BILANCA!E250</f>
        <v>0</v>
      </c>
      <c r="E1227" s="2">
        <v>0</v>
      </c>
      <c r="F1227" s="2">
        <v>0</v>
      </c>
      <c r="G1227" s="4">
        <f t="shared" si="38"/>
        <v>0</v>
      </c>
      <c r="H1227" s="4">
        <f t="shared" si="39"/>
        <v>0</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0</v>
      </c>
      <c r="E1229" s="2">
        <v>0</v>
      </c>
      <c r="F1229" s="2">
        <v>0</v>
      </c>
      <c r="G1229" s="4">
        <f t="shared" si="38"/>
        <v>0</v>
      </c>
      <c r="H1229" s="4">
        <f t="shared" si="39"/>
        <v>0</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40425</v>
      </c>
      <c r="D1232" s="2">
        <f>BILANCA!E255</f>
        <v>69384.7</v>
      </c>
      <c r="E1232" s="2">
        <v>0</v>
      </c>
      <c r="F1232" s="2">
        <v>0</v>
      </c>
      <c r="G1232" s="4">
        <f t="shared" si="38"/>
        <v>44619.405599999998</v>
      </c>
      <c r="H1232" s="4">
        <f t="shared" si="39"/>
        <v>0.30000000000291038</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1952</v>
      </c>
      <c r="D1233" s="2">
        <f>BILANCA!E256</f>
        <v>978.73</v>
      </c>
      <c r="E1233" s="2">
        <v>0</v>
      </c>
      <c r="F1233" s="2">
        <v>0</v>
      </c>
      <c r="G1233" s="4">
        <f t="shared" si="38"/>
        <v>977.36500000000001</v>
      </c>
      <c r="H1233" s="4">
        <f t="shared" si="39"/>
        <v>0.26999999999998181</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546146</v>
      </c>
      <c r="D1236" s="2">
        <f>BILANCA!E259</f>
        <v>536146.06000000006</v>
      </c>
      <c r="E1236" s="2">
        <v>0</v>
      </c>
      <c r="F1236" s="2">
        <v>0</v>
      </c>
      <c r="G1236" s="4">
        <f t="shared" si="38"/>
        <v>409464.84435999999</v>
      </c>
      <c r="H1236" s="4">
        <f t="shared" si="39"/>
        <v>6.0000000055879354E-2</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546146</v>
      </c>
      <c r="D1237" s="2">
        <f>BILANCA!E260</f>
        <v>536146.06000000006</v>
      </c>
      <c r="E1237" s="2">
        <v>0</v>
      </c>
      <c r="F1237" s="2">
        <v>0</v>
      </c>
      <c r="G1237" s="4">
        <f t="shared" si="38"/>
        <v>411083.28248000005</v>
      </c>
      <c r="H1237" s="4">
        <f t="shared" si="39"/>
        <v>6.0000000055879354E-2</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40425</v>
      </c>
      <c r="D1240" s="2">
        <f>BILANCA!E264</f>
        <v>197992.49</v>
      </c>
      <c r="E1240" s="2">
        <v>0</v>
      </c>
      <c r="F1240" s="2">
        <v>0</v>
      </c>
      <c r="G1240" s="4">
        <f t="shared" ref="G1240:G1303" si="40">B1240/1000*C1240+B1240/500*D1240</f>
        <v>112157.36486</v>
      </c>
      <c r="H1240" s="4">
        <f t="shared" si="39"/>
        <v>0.48999999999068677</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1952</v>
      </c>
      <c r="D1242" s="2">
        <f>BILANCA!E266</f>
        <v>978.73</v>
      </c>
      <c r="E1242" s="2">
        <v>0</v>
      </c>
      <c r="F1242" s="2">
        <v>0</v>
      </c>
      <c r="G1242" s="4">
        <f t="shared" si="40"/>
        <v>1012.5501400000001</v>
      </c>
      <c r="H1242" s="4">
        <f t="shared" si="39"/>
        <v>0.26999999999998181</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92883</v>
      </c>
      <c r="D1244" s="2">
        <f>BILANCA!E268</f>
        <v>98655.01</v>
      </c>
      <c r="E1244" s="2">
        <v>0</v>
      </c>
      <c r="F1244" s="2">
        <v>0</v>
      </c>
      <c r="G1244" s="4">
        <f t="shared" si="40"/>
        <v>75740.378219999999</v>
      </c>
      <c r="H1244" s="4">
        <f t="shared" si="39"/>
        <v>9.9999999947613105E-3</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1500</v>
      </c>
      <c r="D1245" s="2">
        <f>BILANCA!E269</f>
        <v>0</v>
      </c>
      <c r="E1245" s="2">
        <v>0</v>
      </c>
      <c r="F1245" s="2">
        <v>0</v>
      </c>
      <c r="G1245" s="4">
        <f t="shared" si="40"/>
        <v>393</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1010267</v>
      </c>
      <c r="D1263" s="2">
        <f>BILANCA!E287</f>
        <v>1041270.99</v>
      </c>
      <c r="E1263" s="2">
        <v>0</v>
      </c>
      <c r="F1263" s="2">
        <v>0</v>
      </c>
      <c r="G1263" s="4">
        <f t="shared" si="40"/>
        <v>865986.5144000001</v>
      </c>
      <c r="H1263" s="4">
        <f t="shared" si="39"/>
        <v>1.0000000009313226E-2</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4007</v>
      </c>
      <c r="D1271" s="2">
        <f>BILANCA!E295</f>
        <v>2970</v>
      </c>
      <c r="E1271" s="2">
        <v>0</v>
      </c>
      <c r="F1271" s="2">
        <v>0</v>
      </c>
      <c r="G1271" s="4">
        <f t="shared" si="40"/>
        <v>2864.7359999999999</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87419</v>
      </c>
      <c r="D1274" s="2">
        <f>BILANCA!E298</f>
        <v>98074.48</v>
      </c>
      <c r="E1274" s="2">
        <v>0</v>
      </c>
      <c r="F1274" s="2">
        <v>0</v>
      </c>
      <c r="G1274" s="4">
        <f t="shared" si="40"/>
        <v>82518.276359999989</v>
      </c>
      <c r="H1274" s="4">
        <f t="shared" si="39"/>
        <v>0.47999999999592546</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10921541</v>
      </c>
      <c r="D1408" s="2">
        <f>'RAS-funkcijski'!E114</f>
        <v>12285387.43</v>
      </c>
      <c r="E1408" s="2">
        <v>0</v>
      </c>
      <c r="F1408" s="2">
        <v>0</v>
      </c>
      <c r="G1408" s="4">
        <f t="shared" si="44"/>
        <v>3904154.7445999999</v>
      </c>
      <c r="H1408" s="4">
        <f t="shared" si="43"/>
        <v>0.42999999970197678</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10286279</v>
      </c>
      <c r="D1409" s="2">
        <f>'RAS-funkcijski'!E115</f>
        <v>11492537.939999999</v>
      </c>
      <c r="E1409" s="2">
        <v>0</v>
      </c>
      <c r="F1409" s="2">
        <v>0</v>
      </c>
      <c r="G1409" s="4">
        <f t="shared" si="44"/>
        <v>3693120.3916799999</v>
      </c>
      <c r="H1409" s="4">
        <f t="shared" si="43"/>
        <v>6.0000000521540642E-2</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10286279</v>
      </c>
      <c r="D1411" s="2">
        <f>'RAS-funkcijski'!E117</f>
        <v>11492537.939999999</v>
      </c>
      <c r="E1411" s="2">
        <v>0</v>
      </c>
      <c r="F1411" s="2">
        <v>0</v>
      </c>
      <c r="G1411" s="4">
        <f t="shared" si="44"/>
        <v>3759663.1014400003</v>
      </c>
      <c r="H1411" s="4">
        <f t="shared" si="45"/>
        <v>6.0000000521540642E-2</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635262</v>
      </c>
      <c r="D1420" s="2">
        <f>'RAS-funkcijski'!E126</f>
        <v>792849.49</v>
      </c>
      <c r="E1420" s="2">
        <v>0</v>
      </c>
      <c r="F1420" s="2">
        <v>0</v>
      </c>
      <c r="G1420" s="4">
        <f t="shared" si="44"/>
        <v>270957.23955999996</v>
      </c>
      <c r="H1420" s="4">
        <f t="shared" si="45"/>
        <v>0.48999999999068677</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10921541</v>
      </c>
      <c r="D1435" s="19">
        <f>'RAS-funkcijski'!E141</f>
        <v>12285387.43</v>
      </c>
      <c r="E1435" s="19">
        <v>0</v>
      </c>
      <c r="F1435" s="19">
        <v>0</v>
      </c>
      <c r="G1435" s="20">
        <f t="shared" si="46"/>
        <v>4862447.2728199996</v>
      </c>
      <c r="H1435" s="20">
        <f t="shared" si="45"/>
        <v>0.42999999970197678</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1010267.05</v>
      </c>
      <c r="D1480" s="10"/>
      <c r="E1480" s="10">
        <v>0</v>
      </c>
      <c r="F1480" s="10">
        <v>0</v>
      </c>
      <c r="G1480" s="11">
        <f t="shared" ref="G1480:G1511" si="52">B1480/1000*C1480</f>
        <v>1010.26705</v>
      </c>
      <c r="H1480" s="11">
        <f t="shared" ref="H1480:H1511" si="53">ABS(C1480-ROUND(C1480,0))</f>
        <v>5.0000000046566129E-2</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12347936.160000002</v>
      </c>
      <c r="D1481" s="2">
        <v>0</v>
      </c>
      <c r="E1481" s="2">
        <v>0</v>
      </c>
      <c r="F1481" s="2">
        <v>0</v>
      </c>
      <c r="G1481" s="4">
        <f t="shared" si="52"/>
        <v>24695.872320000006</v>
      </c>
      <c r="H1481" s="4">
        <f t="shared" si="53"/>
        <v>0.16000000201165676</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12202050.260000002</v>
      </c>
      <c r="D1483" s="2">
        <v>0</v>
      </c>
      <c r="E1483" s="2">
        <v>0</v>
      </c>
      <c r="F1483" s="2">
        <v>0</v>
      </c>
      <c r="G1483" s="4">
        <f t="shared" si="52"/>
        <v>48808.201040000007</v>
      </c>
      <c r="H1483" s="4">
        <f t="shared" si="53"/>
        <v>0.26000000163912773</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9700076.8900000006</v>
      </c>
      <c r="D1484" s="2">
        <v>0</v>
      </c>
      <c r="E1484" s="2">
        <v>0</v>
      </c>
      <c r="F1484" s="2">
        <v>0</v>
      </c>
      <c r="G1484" s="4">
        <f t="shared" si="52"/>
        <v>48500.384450000005</v>
      </c>
      <c r="H1484" s="4">
        <f t="shared" si="53"/>
        <v>0.10999999940395355</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2195430.33</v>
      </c>
      <c r="D1485" s="2">
        <v>0</v>
      </c>
      <c r="E1485" s="2">
        <v>0</v>
      </c>
      <c r="F1485" s="2">
        <v>0</v>
      </c>
      <c r="G1485" s="4">
        <f t="shared" si="52"/>
        <v>13172.581980000001</v>
      </c>
      <c r="H1485" s="4">
        <f t="shared" si="53"/>
        <v>0.33000000007450581</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51345.81</v>
      </c>
      <c r="D1486" s="2">
        <v>0</v>
      </c>
      <c r="E1486" s="2">
        <v>0</v>
      </c>
      <c r="F1486" s="2">
        <v>0</v>
      </c>
      <c r="G1486" s="4">
        <f t="shared" si="52"/>
        <v>359.42066999999997</v>
      </c>
      <c r="H1486" s="4">
        <f t="shared" si="53"/>
        <v>0.19000000000232831</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185275.17</v>
      </c>
      <c r="D1489" s="2">
        <v>0</v>
      </c>
      <c r="E1489" s="2">
        <v>0</v>
      </c>
      <c r="F1489" s="2">
        <v>0</v>
      </c>
      <c r="G1489" s="4">
        <f t="shared" si="52"/>
        <v>1852.7517000000003</v>
      </c>
      <c r="H1489" s="4">
        <f t="shared" si="53"/>
        <v>0.17000000001280569</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69922.06</v>
      </c>
      <c r="D1491" s="2">
        <v>0</v>
      </c>
      <c r="E1491" s="2">
        <v>0</v>
      </c>
      <c r="F1491" s="2">
        <v>0</v>
      </c>
      <c r="G1491" s="4">
        <f t="shared" si="52"/>
        <v>839.06471999999997</v>
      </c>
      <c r="H1491" s="4">
        <f t="shared" si="53"/>
        <v>5.9999999997671694E-2</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145885.9</v>
      </c>
      <c r="D1492" s="2">
        <v>0</v>
      </c>
      <c r="E1492" s="2">
        <v>0</v>
      </c>
      <c r="F1492" s="2">
        <v>0</v>
      </c>
      <c r="G1492" s="4">
        <f t="shared" si="52"/>
        <v>1896.5166999999999</v>
      </c>
      <c r="H1492" s="4">
        <f t="shared" si="53"/>
        <v>0.10000000000582077</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12316932.220000001</v>
      </c>
      <c r="D1499" s="2">
        <v>0</v>
      </c>
      <c r="E1499" s="2">
        <v>0</v>
      </c>
      <c r="F1499" s="2">
        <v>0</v>
      </c>
      <c r="G1499" s="4">
        <f t="shared" si="52"/>
        <v>246338.64440000002</v>
      </c>
      <c r="H1499" s="4">
        <f t="shared" si="53"/>
        <v>0.22000000067055225</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12171046.32</v>
      </c>
      <c r="D1501" s="2">
        <v>0</v>
      </c>
      <c r="E1501" s="2">
        <v>0</v>
      </c>
      <c r="F1501" s="2">
        <v>0</v>
      </c>
      <c r="G1501" s="4">
        <f t="shared" si="52"/>
        <v>267763.01903999998</v>
      </c>
      <c r="H1501" s="4">
        <f t="shared" si="53"/>
        <v>0.32000000029802322</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9644221.5299999993</v>
      </c>
      <c r="D1502" s="2">
        <v>0</v>
      </c>
      <c r="E1502" s="2">
        <v>0</v>
      </c>
      <c r="F1502" s="2">
        <v>0</v>
      </c>
      <c r="G1502" s="4">
        <f t="shared" si="52"/>
        <v>221817.09518999999</v>
      </c>
      <c r="H1502" s="4">
        <f t="shared" si="53"/>
        <v>0.47000000067055225</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2229900.2000000002</v>
      </c>
      <c r="D1503" s="2">
        <v>0</v>
      </c>
      <c r="E1503" s="2">
        <v>0</v>
      </c>
      <c r="F1503" s="2">
        <v>0</v>
      </c>
      <c r="G1503" s="4">
        <f t="shared" si="52"/>
        <v>53517.604800000008</v>
      </c>
      <c r="H1503" s="4">
        <f t="shared" si="53"/>
        <v>0.20000000018626451</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51345.81</v>
      </c>
      <c r="D1504" s="2">
        <v>0</v>
      </c>
      <c r="E1504" s="2">
        <v>0</v>
      </c>
      <c r="F1504" s="2">
        <v>0</v>
      </c>
      <c r="G1504" s="4">
        <f t="shared" si="52"/>
        <v>1283.64525</v>
      </c>
      <c r="H1504" s="4">
        <f t="shared" si="53"/>
        <v>0.19000000000232831</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185275.17</v>
      </c>
      <c r="D1507" s="2">
        <v>0</v>
      </c>
      <c r="E1507" s="2">
        <v>0</v>
      </c>
      <c r="F1507" s="2">
        <v>0</v>
      </c>
      <c r="G1507" s="4">
        <f t="shared" si="52"/>
        <v>5187.7047600000005</v>
      </c>
      <c r="H1507" s="4">
        <f t="shared" si="53"/>
        <v>0.17000000001280569</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60303.61</v>
      </c>
      <c r="D1509" s="2">
        <v>0</v>
      </c>
      <c r="E1509" s="2">
        <v>0</v>
      </c>
      <c r="F1509" s="2">
        <v>0</v>
      </c>
      <c r="G1509" s="4">
        <f t="shared" si="52"/>
        <v>1809.1082999999999</v>
      </c>
      <c r="H1509" s="4">
        <f t="shared" si="53"/>
        <v>0.38999999999941792</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145885.9</v>
      </c>
      <c r="D1510" s="2">
        <v>0</v>
      </c>
      <c r="E1510" s="2">
        <v>0</v>
      </c>
      <c r="F1510" s="2">
        <v>0</v>
      </c>
      <c r="G1510" s="4">
        <f t="shared" si="52"/>
        <v>4522.4628999999995</v>
      </c>
      <c r="H1510" s="4">
        <f t="shared" si="53"/>
        <v>0.10000000000582077</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1041270.9900000021</v>
      </c>
      <c r="D1517" s="2">
        <v>0</v>
      </c>
      <c r="E1517" s="2">
        <v>0</v>
      </c>
      <c r="F1517" s="2">
        <v>0</v>
      </c>
      <c r="G1517" s="4">
        <f t="shared" si="54"/>
        <v>39568.297620000078</v>
      </c>
      <c r="H1517" s="4">
        <f t="shared" si="55"/>
        <v>9.9999979138374329E-3</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0</v>
      </c>
      <c r="D1518" s="2">
        <v>0</v>
      </c>
      <c r="E1518" s="2">
        <v>0</v>
      </c>
      <c r="F1518" s="2">
        <v>0</v>
      </c>
      <c r="G1518" s="4">
        <f t="shared" si="54"/>
        <v>0</v>
      </c>
      <c r="H1518" s="4">
        <f t="shared" si="55"/>
        <v>0</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0</v>
      </c>
      <c r="D1524" s="2">
        <v>0</v>
      </c>
      <c r="E1524" s="2">
        <v>0</v>
      </c>
      <c r="F1524" s="2">
        <v>0</v>
      </c>
      <c r="G1524" s="4">
        <f t="shared" si="54"/>
        <v>0</v>
      </c>
      <c r="H1524" s="4">
        <f t="shared" si="55"/>
        <v>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0</v>
      </c>
      <c r="D1530" s="2">
        <v>0</v>
      </c>
      <c r="E1530" s="2">
        <v>0</v>
      </c>
      <c r="F1530" s="2">
        <v>0</v>
      </c>
      <c r="G1530" s="4">
        <f t="shared" si="54"/>
        <v>0</v>
      </c>
      <c r="H1530" s="4">
        <f t="shared" si="55"/>
        <v>0</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0</v>
      </c>
      <c r="D1531" s="2">
        <v>0</v>
      </c>
      <c r="E1531" s="2">
        <v>0</v>
      </c>
      <c r="F1531" s="2">
        <v>0</v>
      </c>
      <c r="G1531" s="4">
        <f t="shared" si="54"/>
        <v>0</v>
      </c>
      <c r="H1531" s="4">
        <f t="shared" si="55"/>
        <v>0</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v>
      </c>
      <c r="D1534" s="2">
        <v>0</v>
      </c>
      <c r="E1534" s="2">
        <v>0</v>
      </c>
      <c r="F1534" s="2">
        <v>0</v>
      </c>
      <c r="G1534" s="4">
        <f t="shared" si="54"/>
        <v>0</v>
      </c>
      <c r="H1534" s="4">
        <f t="shared" si="55"/>
        <v>0</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1041270.99</v>
      </c>
      <c r="D1576" s="2">
        <v>0</v>
      </c>
      <c r="E1576" s="2">
        <v>0</v>
      </c>
      <c r="F1576" s="2">
        <v>0</v>
      </c>
      <c r="G1576" s="4">
        <f t="shared" si="56"/>
        <v>101003.28603</v>
      </c>
      <c r="H1576" s="4">
        <f t="shared" si="57"/>
        <v>1.0000000009313226E-2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1041270.99</v>
      </c>
      <c r="D1578" s="2">
        <v>0</v>
      </c>
      <c r="E1578" s="2">
        <v>0</v>
      </c>
      <c r="F1578" s="2">
        <v>0</v>
      </c>
      <c r="G1578" s="4">
        <f t="shared" si="56"/>
        <v>103085.82801</v>
      </c>
      <c r="H1578" s="4">
        <f t="shared" si="57"/>
        <v>1.0000000009313226E-2</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6.5703125" defaultRowHeight="15" customHeight="1" x14ac:dyDescent="0.2"/>
  <cols>
    <col min="1" max="1" width="10.7109375" style="1" customWidth="1"/>
    <col min="2" max="3" width="45.7109375" style="1" customWidth="1"/>
    <col min="4" max="17" width="8" style="1" customWidth="1"/>
  </cols>
  <sheetData>
    <row r="1" spans="1:17" ht="37.5" customHeight="1" x14ac:dyDescent="0.2">
      <c r="A1" s="342" t="s">
        <v>3325</v>
      </c>
      <c r="B1" s="342"/>
      <c r="C1" s="343"/>
      <c r="D1"/>
      <c r="E1"/>
      <c r="F1"/>
      <c r="G1"/>
      <c r="H1"/>
      <c r="I1"/>
      <c r="J1"/>
      <c r="K1"/>
      <c r="L1"/>
      <c r="M1"/>
      <c r="N1"/>
      <c r="O1"/>
      <c r="P1"/>
      <c r="Q1"/>
    </row>
    <row r="2" spans="1:17" ht="33" customHeight="1" x14ac:dyDescent="0.2">
      <c r="A2" s="344" t="s">
        <v>3326</v>
      </c>
      <c r="B2" s="345"/>
      <c r="C2" s="341"/>
      <c r="D2" s="7"/>
      <c r="E2" s="7"/>
      <c r="F2" s="7"/>
      <c r="G2" s="7"/>
      <c r="H2" s="7"/>
      <c r="I2" s="7"/>
      <c r="J2" s="7"/>
      <c r="K2" s="7"/>
      <c r="L2" s="7"/>
      <c r="M2" s="7"/>
      <c r="N2" s="7"/>
      <c r="O2" s="7"/>
      <c r="P2" s="7"/>
      <c r="Q2" s="7"/>
    </row>
    <row r="3" spans="1:17" ht="18.75" customHeight="1" x14ac:dyDescent="0.2">
      <c r="A3" s="281" t="s">
        <v>3327</v>
      </c>
      <c r="B3" s="346" t="s">
        <v>3328</v>
      </c>
      <c r="C3" s="341"/>
      <c r="D3" s="7"/>
      <c r="E3" s="7"/>
      <c r="F3" s="7"/>
      <c r="G3" s="7"/>
      <c r="H3" s="7"/>
      <c r="I3" s="7"/>
      <c r="J3" s="7"/>
      <c r="K3" s="7"/>
      <c r="L3" s="7"/>
      <c r="M3" s="7"/>
      <c r="N3" s="7"/>
      <c r="O3" s="7"/>
      <c r="P3" s="7"/>
      <c r="Q3" s="7"/>
    </row>
    <row r="4" spans="1:17" ht="37.5" hidden="1" customHeight="1" x14ac:dyDescent="0.2">
      <c r="A4" s="282" t="s">
        <v>3329</v>
      </c>
      <c r="B4" s="340" t="s">
        <v>3330</v>
      </c>
      <c r="C4" s="341"/>
      <c r="D4" s="7"/>
      <c r="E4" s="7"/>
      <c r="F4" s="7"/>
      <c r="G4" s="7"/>
      <c r="H4" s="7"/>
      <c r="I4" s="7"/>
      <c r="J4" s="7"/>
      <c r="K4" s="7"/>
      <c r="L4" s="7"/>
      <c r="M4" s="7"/>
      <c r="N4" s="7"/>
      <c r="O4" s="7"/>
      <c r="P4" s="7"/>
      <c r="Q4" s="7"/>
    </row>
    <row r="5" spans="1:17" ht="48" hidden="1" customHeight="1" x14ac:dyDescent="0.2">
      <c r="A5" s="282" t="s">
        <v>3329</v>
      </c>
      <c r="B5" s="340" t="s">
        <v>3331</v>
      </c>
      <c r="C5" s="341"/>
      <c r="D5" s="7"/>
      <c r="E5" s="7"/>
      <c r="F5" s="7"/>
      <c r="G5" s="7"/>
      <c r="H5" s="7"/>
      <c r="I5" s="7"/>
      <c r="J5" s="7"/>
      <c r="K5" s="7"/>
      <c r="L5" s="7"/>
      <c r="M5" s="7"/>
      <c r="N5" s="7"/>
      <c r="O5" s="7"/>
      <c r="P5" s="7"/>
      <c r="Q5" s="7"/>
    </row>
    <row r="6" spans="1:17" ht="59.25" hidden="1" customHeight="1" x14ac:dyDescent="0.2">
      <c r="A6" s="282" t="s">
        <v>3329</v>
      </c>
      <c r="B6" s="340" t="s">
        <v>3332</v>
      </c>
      <c r="C6" s="341"/>
      <c r="D6" s="7"/>
      <c r="E6" s="7"/>
      <c r="F6" s="7"/>
      <c r="G6" s="7"/>
      <c r="H6" s="7"/>
      <c r="I6" s="7"/>
      <c r="J6" s="7"/>
      <c r="K6" s="7"/>
      <c r="L6" s="7"/>
      <c r="M6" s="7"/>
      <c r="N6" s="7"/>
      <c r="O6" s="7"/>
      <c r="P6" s="7"/>
      <c r="Q6" s="7"/>
    </row>
    <row r="7" spans="1:17" ht="48" hidden="1" customHeight="1" x14ac:dyDescent="0.2">
      <c r="A7" s="282" t="s">
        <v>3333</v>
      </c>
      <c r="B7" s="340" t="s">
        <v>3334</v>
      </c>
      <c r="C7" s="341"/>
      <c r="D7" s="7"/>
      <c r="E7" s="7"/>
      <c r="F7" s="7"/>
      <c r="G7" s="7"/>
      <c r="H7" s="7"/>
      <c r="I7" s="7"/>
      <c r="J7" s="7"/>
      <c r="K7" s="7"/>
      <c r="L7" s="7"/>
      <c r="M7" s="7"/>
      <c r="N7" s="7"/>
      <c r="O7" s="7"/>
      <c r="P7" s="7"/>
      <c r="Q7" s="7"/>
    </row>
    <row r="8" spans="1:17" ht="41.25" hidden="1" customHeight="1" x14ac:dyDescent="0.2">
      <c r="A8" s="282" t="s">
        <v>3335</v>
      </c>
      <c r="B8" s="340" t="s">
        <v>3336</v>
      </c>
      <c r="C8" s="341"/>
      <c r="D8" s="7"/>
      <c r="E8" s="7"/>
      <c r="F8" s="7"/>
      <c r="G8" s="7"/>
      <c r="H8" s="7"/>
      <c r="I8" s="7"/>
      <c r="J8" s="7"/>
      <c r="K8" s="7"/>
      <c r="L8" s="7"/>
      <c r="M8" s="7"/>
      <c r="N8" s="7"/>
      <c r="O8" s="7"/>
      <c r="P8" s="7"/>
      <c r="Q8" s="7"/>
    </row>
    <row r="9" spans="1:17" ht="59.25" hidden="1" customHeight="1" x14ac:dyDescent="0.2">
      <c r="A9" s="282" t="s">
        <v>3337</v>
      </c>
      <c r="B9" s="340" t="s">
        <v>3338</v>
      </c>
      <c r="C9" s="341"/>
      <c r="D9" s="7"/>
      <c r="E9" s="7"/>
      <c r="F9" s="7"/>
      <c r="G9" s="7"/>
      <c r="H9" s="7"/>
      <c r="I9" s="7"/>
      <c r="J9" s="7"/>
      <c r="K9" s="7"/>
      <c r="L9" s="7"/>
      <c r="M9" s="7"/>
      <c r="N9" s="7"/>
      <c r="O9" s="7"/>
      <c r="P9" s="7"/>
      <c r="Q9" s="7"/>
    </row>
    <row r="10" spans="1:17" ht="61.5" hidden="1" customHeight="1" x14ac:dyDescent="0.2">
      <c r="A10" s="282" t="s">
        <v>3337</v>
      </c>
      <c r="B10" s="340" t="s">
        <v>3339</v>
      </c>
      <c r="C10" s="341"/>
      <c r="D10" s="7"/>
      <c r="E10" s="7"/>
      <c r="F10" s="7"/>
      <c r="G10" s="7"/>
      <c r="H10" s="7"/>
      <c r="I10" s="7"/>
      <c r="J10" s="7"/>
      <c r="K10" s="7"/>
      <c r="L10" s="7"/>
      <c r="M10" s="7"/>
      <c r="N10" s="7"/>
      <c r="O10" s="7"/>
      <c r="P10" s="7"/>
      <c r="Q10" s="7"/>
    </row>
    <row r="11" spans="1:17" ht="43.5" hidden="1" customHeight="1" x14ac:dyDescent="0.2">
      <c r="A11" s="282" t="s">
        <v>3337</v>
      </c>
      <c r="B11" s="340" t="s">
        <v>3340</v>
      </c>
      <c r="C11" s="341"/>
      <c r="D11" s="7"/>
      <c r="E11" s="7"/>
      <c r="F11" s="7"/>
      <c r="G11" s="7"/>
      <c r="H11" s="7"/>
      <c r="I11" s="7"/>
      <c r="J11" s="7"/>
      <c r="K11" s="7"/>
      <c r="L11" s="7"/>
      <c r="M11" s="7"/>
      <c r="N11" s="7"/>
      <c r="O11" s="7"/>
      <c r="P11" s="7"/>
      <c r="Q11" s="7"/>
    </row>
    <row r="12" spans="1:17" ht="27.75" hidden="1" customHeight="1" x14ac:dyDescent="0.2">
      <c r="A12" s="282" t="s">
        <v>3341</v>
      </c>
      <c r="B12" s="340" t="s">
        <v>3342</v>
      </c>
      <c r="C12" s="341"/>
      <c r="D12" s="7"/>
      <c r="E12" s="7"/>
      <c r="F12" s="7"/>
      <c r="G12" s="7"/>
      <c r="H12" s="7"/>
      <c r="I12" s="7"/>
      <c r="J12" s="7"/>
      <c r="K12" s="7"/>
      <c r="L12" s="7"/>
      <c r="M12" s="7"/>
      <c r="N12" s="7"/>
      <c r="O12" s="7"/>
      <c r="P12" s="7"/>
      <c r="Q12" s="7"/>
    </row>
    <row r="13" spans="1:17" ht="27.75" hidden="1" customHeight="1" x14ac:dyDescent="0.2">
      <c r="A13" s="282" t="s">
        <v>3343</v>
      </c>
      <c r="B13" s="340" t="s">
        <v>3344</v>
      </c>
      <c r="C13" s="341"/>
      <c r="D13" s="7"/>
      <c r="E13" s="7"/>
      <c r="F13" s="7"/>
      <c r="G13" s="7"/>
      <c r="H13" s="7"/>
      <c r="I13" s="7"/>
      <c r="J13" s="7"/>
      <c r="K13" s="7"/>
      <c r="L13" s="7"/>
      <c r="M13" s="7"/>
      <c r="N13" s="7"/>
      <c r="O13" s="7"/>
      <c r="P13" s="7"/>
      <c r="Q13" s="7"/>
    </row>
    <row r="14" spans="1:17" ht="45.75" hidden="1" customHeight="1" x14ac:dyDescent="0.2">
      <c r="A14" s="282" t="s">
        <v>3345</v>
      </c>
      <c r="B14" s="340" t="s">
        <v>3346</v>
      </c>
      <c r="C14" s="341"/>
      <c r="D14" s="7"/>
      <c r="E14" s="7"/>
      <c r="F14" s="7"/>
      <c r="G14" s="7"/>
      <c r="H14" s="7"/>
      <c r="I14" s="7"/>
      <c r="J14" s="7"/>
      <c r="K14" s="7"/>
      <c r="L14" s="7"/>
      <c r="M14" s="7"/>
      <c r="N14" s="7"/>
      <c r="O14" s="7"/>
      <c r="P14" s="7"/>
      <c r="Q14" s="7"/>
    </row>
    <row r="15" spans="1:17" ht="45.75" hidden="1" customHeight="1" x14ac:dyDescent="0.2">
      <c r="A15" s="282" t="s">
        <v>3347</v>
      </c>
      <c r="B15" s="340" t="s">
        <v>3348</v>
      </c>
      <c r="C15" s="341"/>
      <c r="D15" s="7"/>
      <c r="E15" s="7"/>
      <c r="F15" s="7"/>
      <c r="G15" s="7"/>
      <c r="H15" s="7"/>
      <c r="I15" s="7"/>
      <c r="J15" s="7"/>
      <c r="K15" s="7"/>
      <c r="L15" s="7"/>
      <c r="M15" s="7"/>
      <c r="N15" s="7"/>
      <c r="O15" s="7"/>
      <c r="P15" s="7"/>
      <c r="Q15" s="7"/>
    </row>
    <row r="16" spans="1:17" ht="51" hidden="1" customHeight="1" x14ac:dyDescent="0.2">
      <c r="A16" s="282" t="s">
        <v>3349</v>
      </c>
      <c r="B16" s="340" t="s">
        <v>3350</v>
      </c>
      <c r="C16" s="341"/>
      <c r="D16" s="7"/>
      <c r="E16" s="7"/>
      <c r="F16" s="7"/>
      <c r="G16" s="7"/>
      <c r="H16" s="7"/>
      <c r="I16" s="7"/>
      <c r="J16" s="7"/>
      <c r="K16" s="7"/>
      <c r="L16" s="7"/>
      <c r="M16" s="7"/>
      <c r="N16" s="7"/>
      <c r="O16" s="7"/>
      <c r="P16" s="7"/>
      <c r="Q16" s="7"/>
    </row>
    <row r="17" spans="1:17" ht="27.75" hidden="1" customHeight="1" x14ac:dyDescent="0.2">
      <c r="A17" s="282" t="s">
        <v>3351</v>
      </c>
      <c r="B17" s="340" t="s">
        <v>3352</v>
      </c>
      <c r="C17" s="341"/>
      <c r="D17" s="7"/>
      <c r="E17" s="7"/>
      <c r="F17" s="7"/>
      <c r="G17" s="7"/>
      <c r="H17" s="7"/>
      <c r="I17" s="7"/>
      <c r="J17" s="7"/>
      <c r="K17" s="7"/>
      <c r="L17" s="7"/>
      <c r="M17" s="7"/>
      <c r="N17" s="7"/>
      <c r="O17" s="7"/>
      <c r="P17" s="7"/>
      <c r="Q17" s="7"/>
    </row>
    <row r="18" spans="1:17" ht="27.75" hidden="1" customHeight="1" x14ac:dyDescent="0.2">
      <c r="A18" s="282" t="s">
        <v>3353</v>
      </c>
      <c r="B18" s="340" t="s">
        <v>3354</v>
      </c>
      <c r="C18" s="341"/>
      <c r="D18" s="7"/>
      <c r="E18" s="7"/>
      <c r="F18" s="7"/>
      <c r="G18" s="7"/>
      <c r="H18" s="7"/>
      <c r="I18" s="7"/>
      <c r="J18" s="7"/>
      <c r="K18" s="7"/>
      <c r="L18" s="7"/>
      <c r="M18" s="7"/>
      <c r="N18" s="7"/>
      <c r="O18" s="7"/>
      <c r="P18" s="7"/>
      <c r="Q18" s="7"/>
    </row>
    <row r="19" spans="1:17" ht="45" hidden="1" customHeight="1" x14ac:dyDescent="0.2">
      <c r="A19" s="282" t="s">
        <v>3353</v>
      </c>
      <c r="B19" s="340" t="s">
        <v>3355</v>
      </c>
      <c r="C19" s="341"/>
      <c r="D19" s="7"/>
      <c r="E19" s="7"/>
      <c r="F19" s="7"/>
      <c r="G19" s="7"/>
      <c r="H19" s="7"/>
      <c r="I19" s="7"/>
      <c r="J19" s="7"/>
      <c r="K19" s="7"/>
      <c r="L19" s="7"/>
      <c r="M19" s="7"/>
      <c r="N19" s="7"/>
      <c r="O19" s="7"/>
      <c r="P19" s="7"/>
      <c r="Q19" s="7"/>
    </row>
    <row r="20" spans="1:17" ht="45" hidden="1" customHeight="1" x14ac:dyDescent="0.2">
      <c r="A20" s="282" t="s">
        <v>3356</v>
      </c>
      <c r="B20" s="340" t="s">
        <v>3357</v>
      </c>
      <c r="C20" s="341"/>
      <c r="D20" s="7"/>
      <c r="E20" s="7"/>
      <c r="F20" s="7"/>
      <c r="G20" s="7"/>
      <c r="H20" s="7"/>
      <c r="I20" s="7"/>
      <c r="J20" s="7"/>
      <c r="K20" s="7"/>
      <c r="L20" s="7"/>
      <c r="M20" s="7"/>
      <c r="N20" s="7"/>
      <c r="O20" s="7"/>
      <c r="P20" s="7"/>
      <c r="Q20" s="7"/>
    </row>
    <row r="21" spans="1:17" ht="30" hidden="1" customHeight="1" x14ac:dyDescent="0.2">
      <c r="A21" s="282" t="s">
        <v>3358</v>
      </c>
      <c r="B21" s="340" t="s">
        <v>3359</v>
      </c>
      <c r="C21" s="341"/>
      <c r="D21" s="7"/>
      <c r="E21" s="7"/>
      <c r="F21" s="7"/>
      <c r="G21" s="7"/>
      <c r="H21" s="7"/>
      <c r="I21" s="7"/>
      <c r="J21" s="7"/>
      <c r="K21" s="7"/>
      <c r="L21" s="7"/>
      <c r="M21" s="7"/>
      <c r="N21" s="7"/>
      <c r="O21" s="7"/>
      <c r="P21" s="7"/>
      <c r="Q21" s="7"/>
    </row>
    <row r="22" spans="1:17" ht="30" hidden="1" customHeight="1" x14ac:dyDescent="0.2">
      <c r="A22" s="282" t="s">
        <v>3360</v>
      </c>
      <c r="B22" s="340" t="s">
        <v>3361</v>
      </c>
      <c r="C22" s="341"/>
      <c r="D22" s="7"/>
      <c r="E22" s="7"/>
      <c r="F22" s="7"/>
      <c r="G22" s="7"/>
      <c r="H22" s="7"/>
      <c r="I22" s="7"/>
      <c r="J22" s="7"/>
      <c r="K22" s="7"/>
      <c r="L22" s="7"/>
      <c r="M22" s="7"/>
      <c r="N22" s="7"/>
      <c r="O22" s="7"/>
      <c r="P22" s="7"/>
      <c r="Q22" s="7"/>
    </row>
    <row r="23" spans="1:17" ht="30" hidden="1" customHeight="1" x14ac:dyDescent="0.2">
      <c r="A23" s="282" t="s">
        <v>3362</v>
      </c>
      <c r="B23" s="340" t="s">
        <v>3363</v>
      </c>
      <c r="C23" s="341"/>
      <c r="D23" s="7"/>
      <c r="E23" s="7"/>
      <c r="F23" s="7"/>
      <c r="G23" s="7"/>
      <c r="H23" s="7"/>
      <c r="I23" s="7"/>
      <c r="J23" s="7"/>
      <c r="K23" s="7"/>
      <c r="L23" s="7"/>
      <c r="M23" s="7"/>
      <c r="N23" s="7"/>
      <c r="O23" s="7"/>
      <c r="P23" s="7"/>
      <c r="Q23" s="7"/>
    </row>
    <row r="24" spans="1:17" ht="30" hidden="1" customHeight="1" x14ac:dyDescent="0.2">
      <c r="A24" s="282" t="s">
        <v>3364</v>
      </c>
      <c r="B24" s="340" t="s">
        <v>3365</v>
      </c>
      <c r="C24" s="341"/>
      <c r="D24" s="7"/>
      <c r="E24" s="7"/>
      <c r="F24" s="7"/>
      <c r="G24" s="7"/>
      <c r="H24" s="7"/>
      <c r="I24" s="7"/>
      <c r="J24" s="7"/>
      <c r="K24" s="7"/>
      <c r="L24" s="7"/>
      <c r="M24" s="7"/>
      <c r="N24" s="7"/>
      <c r="O24" s="7"/>
      <c r="P24" s="7"/>
      <c r="Q24" s="7"/>
    </row>
    <row r="25" spans="1:17" ht="30" hidden="1" customHeight="1" x14ac:dyDescent="0.2">
      <c r="A25" s="282" t="s">
        <v>3366</v>
      </c>
      <c r="B25" s="340" t="s">
        <v>3367</v>
      </c>
      <c r="C25" s="341"/>
      <c r="D25" s="7"/>
      <c r="E25" s="7"/>
      <c r="F25" s="7"/>
      <c r="G25" s="7"/>
      <c r="H25" s="7"/>
      <c r="I25" s="7"/>
      <c r="J25" s="7"/>
      <c r="K25" s="7"/>
      <c r="L25" s="7"/>
      <c r="M25" s="7"/>
      <c r="N25" s="7"/>
      <c r="O25" s="7"/>
      <c r="P25" s="7"/>
      <c r="Q25" s="7"/>
    </row>
    <row r="26" spans="1:17" ht="30" hidden="1" customHeight="1" x14ac:dyDescent="0.2">
      <c r="A26" s="282" t="s">
        <v>3368</v>
      </c>
      <c r="B26" s="340" t="s">
        <v>3369</v>
      </c>
      <c r="C26" s="341"/>
      <c r="D26" s="7"/>
      <c r="E26" s="7"/>
      <c r="F26" s="7"/>
      <c r="G26" s="7"/>
      <c r="H26" s="7"/>
      <c r="I26" s="7"/>
      <c r="J26" s="7"/>
      <c r="K26" s="7"/>
      <c r="L26" s="7"/>
      <c r="M26" s="7"/>
      <c r="N26" s="7"/>
      <c r="O26" s="7"/>
      <c r="P26" s="7"/>
      <c r="Q26" s="7"/>
    </row>
    <row r="27" spans="1:17" ht="70.5" hidden="1" customHeight="1" x14ac:dyDescent="0.2">
      <c r="A27" s="282" t="s">
        <v>3370</v>
      </c>
      <c r="B27" s="340" t="s">
        <v>3371</v>
      </c>
      <c r="C27" s="341"/>
      <c r="D27" s="7"/>
      <c r="E27" s="7"/>
      <c r="F27" s="7"/>
      <c r="G27" s="7"/>
      <c r="H27" s="7"/>
      <c r="I27" s="7"/>
      <c r="J27" s="7"/>
      <c r="K27" s="7"/>
      <c r="L27" s="7"/>
      <c r="M27" s="7"/>
      <c r="N27" s="7"/>
      <c r="O27" s="7"/>
      <c r="P27" s="7"/>
      <c r="Q27" s="7"/>
    </row>
    <row r="28" spans="1:17" ht="48" hidden="1" customHeight="1" x14ac:dyDescent="0.2">
      <c r="A28" s="282" t="s">
        <v>3372</v>
      </c>
      <c r="B28" s="340" t="s">
        <v>3373</v>
      </c>
      <c r="C28" s="341"/>
      <c r="D28" s="7"/>
      <c r="E28" s="7"/>
      <c r="F28" s="7"/>
      <c r="G28" s="7"/>
      <c r="H28" s="7"/>
      <c r="I28" s="7"/>
      <c r="J28" s="7"/>
      <c r="K28" s="7"/>
      <c r="L28" s="7"/>
      <c r="M28" s="7"/>
      <c r="N28" s="7"/>
      <c r="O28" s="7"/>
      <c r="P28" s="7"/>
      <c r="Q28" s="7"/>
    </row>
    <row r="29" spans="1:17" ht="100.5" hidden="1" customHeight="1" x14ac:dyDescent="0.2">
      <c r="A29" s="282" t="s">
        <v>3374</v>
      </c>
      <c r="B29" s="340" t="s">
        <v>3375</v>
      </c>
      <c r="C29" s="341"/>
      <c r="D29" s="7"/>
      <c r="E29" s="7"/>
      <c r="F29" s="7"/>
      <c r="G29" s="7"/>
      <c r="H29" s="7"/>
      <c r="I29" s="7"/>
      <c r="J29" s="7"/>
      <c r="K29" s="7"/>
      <c r="L29" s="7"/>
      <c r="M29" s="7"/>
      <c r="N29" s="7"/>
      <c r="O29" s="7"/>
      <c r="P29" s="7"/>
      <c r="Q29" s="7"/>
    </row>
    <row r="30" spans="1:17" ht="45" hidden="1" customHeight="1" x14ac:dyDescent="0.2">
      <c r="A30" s="282" t="s">
        <v>3376</v>
      </c>
      <c r="B30" s="340" t="s">
        <v>3377</v>
      </c>
      <c r="C30" s="341"/>
      <c r="D30" s="7"/>
      <c r="E30" s="7"/>
      <c r="F30" s="7"/>
      <c r="G30" s="7"/>
      <c r="H30" s="7"/>
      <c r="I30" s="7"/>
      <c r="J30" s="7"/>
      <c r="K30" s="7"/>
      <c r="L30" s="7"/>
      <c r="M30" s="7"/>
      <c r="N30" s="7"/>
      <c r="O30" s="7"/>
      <c r="P30" s="7"/>
      <c r="Q30" s="7"/>
    </row>
    <row r="31" spans="1:17" ht="45" hidden="1" customHeight="1" x14ac:dyDescent="0.2">
      <c r="A31" s="282" t="s">
        <v>3378</v>
      </c>
      <c r="B31" s="340" t="s">
        <v>3379</v>
      </c>
      <c r="C31" s="341"/>
      <c r="D31" s="7"/>
      <c r="E31" s="7"/>
      <c r="F31" s="7"/>
      <c r="G31" s="7"/>
      <c r="H31" s="7"/>
      <c r="I31" s="7"/>
      <c r="J31" s="7"/>
      <c r="K31" s="7"/>
      <c r="L31" s="7"/>
      <c r="M31" s="7"/>
      <c r="N31" s="7"/>
      <c r="O31" s="7"/>
      <c r="P31" s="7"/>
      <c r="Q31" s="7"/>
    </row>
    <row r="32" spans="1:17" ht="45" hidden="1" customHeight="1" x14ac:dyDescent="0.2">
      <c r="A32" s="282" t="s">
        <v>3380</v>
      </c>
      <c r="B32" s="340" t="s">
        <v>3381</v>
      </c>
      <c r="C32" s="341"/>
      <c r="D32" s="7"/>
      <c r="E32" s="7"/>
      <c r="F32" s="7"/>
      <c r="G32" s="7"/>
      <c r="H32" s="7"/>
      <c r="I32" s="7"/>
      <c r="J32" s="7"/>
      <c r="K32" s="7"/>
      <c r="L32" s="7"/>
      <c r="M32" s="7"/>
      <c r="N32" s="7"/>
      <c r="O32" s="7"/>
      <c r="P32" s="7"/>
      <c r="Q32" s="7"/>
    </row>
    <row r="33" spans="1:17" ht="72" hidden="1" customHeight="1" x14ac:dyDescent="0.2">
      <c r="A33" s="282" t="s">
        <v>3382</v>
      </c>
      <c r="B33" s="340" t="s">
        <v>3383</v>
      </c>
      <c r="C33" s="341"/>
      <c r="D33" s="7"/>
      <c r="E33" s="7"/>
      <c r="F33" s="7"/>
      <c r="G33" s="7"/>
      <c r="H33" s="7"/>
      <c r="I33" s="7"/>
      <c r="J33" s="7"/>
      <c r="K33" s="7"/>
      <c r="L33" s="7"/>
      <c r="M33" s="7"/>
      <c r="N33" s="7"/>
      <c r="O33" s="7"/>
      <c r="P33" s="7"/>
      <c r="Q33" s="7"/>
    </row>
    <row r="34" spans="1:17" ht="79.5" hidden="1" customHeight="1" x14ac:dyDescent="0.2">
      <c r="A34" s="282" t="s">
        <v>3384</v>
      </c>
      <c r="B34" s="340" t="s">
        <v>3385</v>
      </c>
      <c r="C34" s="341"/>
      <c r="D34" s="7"/>
      <c r="E34" s="7"/>
      <c r="F34" s="7"/>
      <c r="G34" s="7"/>
      <c r="H34" s="7"/>
      <c r="I34" s="7"/>
      <c r="J34" s="7"/>
      <c r="K34" s="7"/>
      <c r="L34" s="7"/>
      <c r="M34" s="7"/>
      <c r="N34" s="7"/>
      <c r="O34" s="7"/>
      <c r="P34" s="7"/>
      <c r="Q34" s="7"/>
    </row>
    <row r="35" spans="1:17" ht="70.5" hidden="1" customHeight="1" x14ac:dyDescent="0.2">
      <c r="A35" s="282" t="s">
        <v>3386</v>
      </c>
      <c r="B35" s="340" t="s">
        <v>3387</v>
      </c>
      <c r="C35" s="341"/>
      <c r="D35" s="7"/>
      <c r="E35" s="7"/>
      <c r="F35" s="7"/>
      <c r="G35" s="7"/>
      <c r="H35" s="7"/>
      <c r="I35" s="7"/>
      <c r="J35" s="7"/>
      <c r="K35" s="7"/>
      <c r="L35" s="7"/>
      <c r="M35" s="7"/>
      <c r="N35" s="7"/>
      <c r="O35" s="7"/>
      <c r="P35" s="7"/>
      <c r="Q35" s="7"/>
    </row>
    <row r="36" spans="1:17" ht="45.75" hidden="1" customHeight="1" x14ac:dyDescent="0.2">
      <c r="A36" s="282" t="s">
        <v>3388</v>
      </c>
      <c r="B36" s="340" t="s">
        <v>3389</v>
      </c>
      <c r="C36" s="341"/>
      <c r="D36" s="7"/>
      <c r="E36" s="7"/>
      <c r="F36" s="7"/>
      <c r="G36" s="7"/>
      <c r="H36" s="7"/>
      <c r="I36" s="7"/>
      <c r="J36" s="7"/>
      <c r="K36" s="7"/>
      <c r="L36" s="7"/>
      <c r="M36" s="7"/>
      <c r="N36" s="7"/>
      <c r="O36" s="7"/>
      <c r="P36" s="7"/>
      <c r="Q36" s="7"/>
    </row>
    <row r="37" spans="1:17" ht="54.75" hidden="1" customHeight="1" x14ac:dyDescent="0.2">
      <c r="A37" s="282" t="s">
        <v>3390</v>
      </c>
      <c r="B37" s="340" t="s">
        <v>3391</v>
      </c>
      <c r="C37" s="341"/>
      <c r="D37" s="7"/>
      <c r="E37" s="7"/>
      <c r="F37" s="7"/>
      <c r="G37" s="7"/>
      <c r="H37" s="7"/>
      <c r="I37" s="7"/>
      <c r="J37" s="7"/>
      <c r="K37" s="7"/>
      <c r="L37" s="7"/>
      <c r="M37" s="7"/>
      <c r="N37" s="7"/>
      <c r="O37" s="7"/>
      <c r="P37" s="7"/>
      <c r="Q37" s="7"/>
    </row>
    <row r="38" spans="1:17" ht="37.5" hidden="1" customHeight="1" x14ac:dyDescent="0.2">
      <c r="A38" s="282" t="s">
        <v>3392</v>
      </c>
      <c r="B38" s="340" t="s">
        <v>3393</v>
      </c>
      <c r="C38" s="341"/>
      <c r="D38" s="7"/>
      <c r="E38" s="7"/>
      <c r="F38" s="7"/>
      <c r="G38" s="7"/>
      <c r="H38" s="7"/>
      <c r="I38" s="7"/>
      <c r="J38" s="7"/>
      <c r="K38" s="7"/>
      <c r="L38" s="7"/>
      <c r="M38" s="7"/>
      <c r="N38" s="7"/>
      <c r="O38" s="7"/>
      <c r="P38" s="7"/>
      <c r="Q38" s="7"/>
    </row>
    <row r="39" spans="1:17" ht="61.5" hidden="1" customHeight="1" x14ac:dyDescent="0.2">
      <c r="A39" s="282" t="s">
        <v>3394</v>
      </c>
      <c r="B39" s="340" t="s">
        <v>3395</v>
      </c>
      <c r="C39" s="341"/>
      <c r="D39" s="7"/>
      <c r="E39" s="7"/>
      <c r="F39" s="7"/>
      <c r="G39" s="7"/>
      <c r="H39" s="7"/>
      <c r="I39" s="7"/>
      <c r="J39" s="7"/>
      <c r="K39" s="7"/>
      <c r="L39" s="7"/>
      <c r="M39" s="7"/>
      <c r="N39" s="7"/>
      <c r="O39" s="7"/>
      <c r="P39" s="7"/>
      <c r="Q39" s="7"/>
    </row>
    <row r="40" spans="1:17" ht="53.25" hidden="1" customHeight="1" x14ac:dyDescent="0.2">
      <c r="A40" s="282" t="s">
        <v>3396</v>
      </c>
      <c r="B40" s="340" t="s">
        <v>3397</v>
      </c>
      <c r="C40" s="341"/>
      <c r="D40" s="7"/>
      <c r="E40" s="7"/>
      <c r="F40" s="7"/>
      <c r="G40" s="7"/>
      <c r="H40" s="7"/>
      <c r="I40" s="7"/>
      <c r="J40" s="7"/>
      <c r="K40" s="7"/>
      <c r="L40" s="7"/>
      <c r="M40" s="7"/>
      <c r="N40" s="7"/>
      <c r="O40" s="7"/>
      <c r="P40" s="7"/>
      <c r="Q40" s="7"/>
    </row>
    <row r="41" spans="1:17" ht="73.5" hidden="1" customHeight="1" x14ac:dyDescent="0.2">
      <c r="A41" s="282" t="s">
        <v>3398</v>
      </c>
      <c r="B41" s="340" t="s">
        <v>3399</v>
      </c>
      <c r="C41" s="341"/>
      <c r="D41" s="7"/>
      <c r="E41" s="7"/>
      <c r="F41" s="7"/>
      <c r="G41" s="7"/>
      <c r="H41" s="7"/>
      <c r="I41" s="7"/>
      <c r="J41" s="7"/>
      <c r="K41" s="7"/>
      <c r="L41" s="7"/>
      <c r="M41" s="7"/>
      <c r="N41" s="7"/>
      <c r="O41" s="7"/>
      <c r="P41" s="7"/>
      <c r="Q41" s="7"/>
    </row>
    <row r="42" spans="1:17" ht="57.75" hidden="1" customHeight="1" x14ac:dyDescent="0.2">
      <c r="A42" s="282" t="s">
        <v>3400</v>
      </c>
      <c r="B42" s="340" t="s">
        <v>3401</v>
      </c>
      <c r="C42" s="341"/>
      <c r="D42" s="7"/>
      <c r="E42" s="7"/>
      <c r="F42" s="7"/>
      <c r="G42" s="7"/>
      <c r="H42" s="7"/>
      <c r="I42" s="7"/>
      <c r="J42" s="7"/>
      <c r="K42" s="7"/>
      <c r="L42" s="7"/>
      <c r="M42" s="7"/>
      <c r="N42" s="7"/>
      <c r="O42" s="7"/>
      <c r="P42" s="7"/>
      <c r="Q42" s="7"/>
    </row>
    <row r="43" spans="1:17" ht="84" hidden="1" customHeight="1" x14ac:dyDescent="0.2">
      <c r="A43" s="282" t="s">
        <v>3402</v>
      </c>
      <c r="B43" s="340" t="s">
        <v>3403</v>
      </c>
      <c r="C43" s="341"/>
      <c r="D43" s="7"/>
      <c r="E43" s="7"/>
      <c r="F43" s="7"/>
      <c r="G43" s="7"/>
      <c r="H43" s="7"/>
      <c r="I43" s="7"/>
      <c r="J43" s="7"/>
      <c r="K43" s="7"/>
      <c r="L43" s="7"/>
      <c r="M43" s="7"/>
      <c r="N43" s="7"/>
      <c r="O43" s="7"/>
      <c r="P43" s="7"/>
      <c r="Q43" s="7"/>
    </row>
    <row r="44" spans="1:17" ht="48" hidden="1" customHeight="1" x14ac:dyDescent="0.2">
      <c r="A44" s="282" t="s">
        <v>3404</v>
      </c>
      <c r="B44" s="340" t="s">
        <v>3405</v>
      </c>
      <c r="C44" s="341"/>
      <c r="D44" s="7"/>
      <c r="E44" s="7"/>
      <c r="F44" s="7"/>
      <c r="G44" s="7"/>
      <c r="H44" s="7"/>
      <c r="I44" s="7"/>
      <c r="J44" s="7"/>
      <c r="K44" s="7"/>
      <c r="L44" s="7"/>
      <c r="M44" s="7"/>
      <c r="N44" s="7"/>
      <c r="O44" s="7"/>
      <c r="P44" s="7"/>
      <c r="Q44" s="7"/>
    </row>
    <row r="45" spans="1:17" ht="57" hidden="1" customHeight="1" x14ac:dyDescent="0.2">
      <c r="A45" s="282" t="s">
        <v>3406</v>
      </c>
      <c r="B45" s="340" t="s">
        <v>3407</v>
      </c>
      <c r="C45" s="341"/>
      <c r="D45" s="7"/>
      <c r="E45" s="7"/>
      <c r="F45" s="7"/>
      <c r="G45" s="7"/>
      <c r="H45" s="7"/>
      <c r="I45" s="7"/>
      <c r="J45" s="7"/>
      <c r="K45" s="7"/>
      <c r="L45" s="7"/>
      <c r="M45" s="7"/>
      <c r="N45" s="7"/>
      <c r="O45" s="7"/>
      <c r="P45" s="7"/>
      <c r="Q45" s="7"/>
    </row>
    <row r="46" spans="1:17" ht="73.5" hidden="1" customHeight="1" x14ac:dyDescent="0.2">
      <c r="A46" s="282" t="s">
        <v>3408</v>
      </c>
      <c r="B46" s="340" t="s">
        <v>3409</v>
      </c>
      <c r="C46" s="341"/>
      <c r="D46" s="283"/>
      <c r="E46" s="7"/>
      <c r="F46" s="7"/>
      <c r="G46" s="7"/>
      <c r="H46" s="7"/>
      <c r="I46" s="7"/>
      <c r="J46" s="7"/>
      <c r="K46" s="7"/>
      <c r="L46" s="7"/>
      <c r="M46" s="7"/>
      <c r="N46" s="7"/>
      <c r="O46" s="7"/>
      <c r="P46" s="7"/>
      <c r="Q46" s="7"/>
    </row>
    <row r="47" spans="1:17" ht="66" hidden="1" customHeight="1" x14ac:dyDescent="0.2">
      <c r="A47" s="280" t="s">
        <v>3410</v>
      </c>
      <c r="B47" s="347" t="s">
        <v>3411</v>
      </c>
      <c r="C47" s="348"/>
      <c r="D47" s="7"/>
      <c r="E47" s="7"/>
      <c r="F47" s="7"/>
      <c r="G47" s="7"/>
      <c r="H47" s="7"/>
      <c r="I47" s="7"/>
      <c r="J47" s="7"/>
      <c r="K47" s="7"/>
      <c r="L47" s="7"/>
      <c r="M47" s="7"/>
      <c r="N47" s="7"/>
      <c r="O47" s="7"/>
      <c r="P47" s="7"/>
      <c r="Q47" s="7"/>
    </row>
    <row r="48" spans="1:17" ht="123.75" customHeight="1" x14ac:dyDescent="0.2">
      <c r="A48" s="280" t="s">
        <v>3412</v>
      </c>
      <c r="B48" s="340" t="s">
        <v>3413</v>
      </c>
      <c r="C48" s="341"/>
      <c r="D48" s="7"/>
      <c r="E48" s="7"/>
      <c r="F48" s="7"/>
      <c r="G48" s="7"/>
      <c r="H48" s="7"/>
      <c r="I48" s="7"/>
      <c r="J48" s="7"/>
      <c r="K48" s="7"/>
      <c r="L48" s="7"/>
      <c r="M48" s="7"/>
      <c r="N48" s="7"/>
      <c r="O48" s="7"/>
      <c r="P48" s="7"/>
      <c r="Q48" s="7"/>
    </row>
    <row r="49" spans="1:17" ht="34.5" customHeight="1" x14ac:dyDescent="0.2">
      <c r="A49" s="280" t="s">
        <v>3414</v>
      </c>
      <c r="B49" s="340" t="s">
        <v>3415</v>
      </c>
      <c r="C49" s="341"/>
      <c r="D49" s="7"/>
      <c r="E49" s="7"/>
      <c r="F49" s="7"/>
      <c r="G49" s="7"/>
      <c r="H49" s="7"/>
      <c r="I49" s="7"/>
      <c r="J49" s="7"/>
      <c r="K49" s="7"/>
      <c r="L49" s="7"/>
      <c r="M49" s="7"/>
      <c r="N49" s="7"/>
      <c r="O49" s="7"/>
      <c r="P49" s="7"/>
      <c r="Q49" s="7"/>
    </row>
    <row r="50" spans="1:17" ht="34.5" customHeight="1" x14ac:dyDescent="0.2">
      <c r="A50" s="280" t="s">
        <v>3416</v>
      </c>
      <c r="B50" s="340" t="s">
        <v>3417</v>
      </c>
      <c r="C50" s="341"/>
      <c r="D50" s="7"/>
      <c r="E50" s="7"/>
      <c r="F50" s="7"/>
      <c r="G50" s="7"/>
      <c r="H50" s="7"/>
      <c r="I50" s="7"/>
      <c r="J50" s="7"/>
      <c r="K50" s="7"/>
      <c r="L50" s="7"/>
      <c r="M50" s="7"/>
      <c r="N50" s="7"/>
      <c r="O50" s="7"/>
      <c r="P50" s="7"/>
      <c r="Q50" s="7"/>
    </row>
    <row r="51" spans="1:17" ht="31.5" customHeight="1" x14ac:dyDescent="0.2">
      <c r="A51" s="280" t="s">
        <v>3418</v>
      </c>
      <c r="B51" s="340" t="s">
        <v>3419</v>
      </c>
      <c r="C51" s="341"/>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c r="A245"/>
      <c r="B245"/>
      <c r="C245"/>
      <c r="D245"/>
      <c r="E245"/>
      <c r="F245"/>
      <c r="G245"/>
      <c r="H245"/>
      <c r="I245"/>
      <c r="J245"/>
      <c r="K245"/>
      <c r="L245"/>
      <c r="M245"/>
      <c r="N245"/>
      <c r="O245"/>
      <c r="P245"/>
      <c r="Q245"/>
    </row>
    <row r="246" spans="1:17" ht="15.75" customHeight="1" x14ac:dyDescent="0.2">
      <c r="A246"/>
      <c r="B246"/>
      <c r="C246"/>
      <c r="D246"/>
      <c r="E246"/>
      <c r="F246"/>
      <c r="G246"/>
      <c r="H246"/>
      <c r="I246"/>
      <c r="J246"/>
      <c r="K246"/>
      <c r="L246"/>
      <c r="M246"/>
      <c r="N246"/>
      <c r="O246"/>
      <c r="P246"/>
      <c r="Q246"/>
    </row>
    <row r="247" spans="1:17" ht="15.75" customHeight="1" x14ac:dyDescent="0.2">
      <c r="A247"/>
      <c r="B247"/>
      <c r="C247"/>
      <c r="D247"/>
      <c r="E247"/>
      <c r="F247"/>
      <c r="G247"/>
      <c r="H247"/>
      <c r="I247"/>
      <c r="J247"/>
      <c r="K247"/>
      <c r="L247"/>
      <c r="M247"/>
      <c r="N247"/>
      <c r="O247"/>
      <c r="P247"/>
      <c r="Q247"/>
    </row>
    <row r="248" spans="1:17" ht="15.75" customHeight="1" x14ac:dyDescent="0.2">
      <c r="A248"/>
      <c r="B248"/>
      <c r="C248"/>
      <c r="D248"/>
      <c r="E248"/>
      <c r="F248"/>
      <c r="G248"/>
      <c r="H248"/>
      <c r="I248"/>
      <c r="J248"/>
      <c r="K248"/>
      <c r="L248"/>
      <c r="M248"/>
      <c r="N248"/>
      <c r="O248"/>
      <c r="P248"/>
      <c r="Q248"/>
    </row>
    <row r="249" spans="1:17" ht="15.75" customHeight="1" x14ac:dyDescent="0.2">
      <c r="A249"/>
      <c r="B249"/>
      <c r="C249"/>
      <c r="D249"/>
      <c r="E249"/>
      <c r="F249"/>
      <c r="G249"/>
      <c r="H249"/>
      <c r="I249"/>
      <c r="J249"/>
      <c r="K249"/>
      <c r="L249"/>
      <c r="M249"/>
      <c r="N249"/>
      <c r="O249"/>
      <c r="P249"/>
      <c r="Q249"/>
    </row>
    <row r="250" spans="1:17" ht="15.75" customHeight="1" x14ac:dyDescent="0.2">
      <c r="A250"/>
      <c r="B250"/>
      <c r="C250"/>
      <c r="D250"/>
      <c r="E250"/>
      <c r="F250"/>
      <c r="G250"/>
      <c r="H250"/>
      <c r="I250"/>
      <c r="J250"/>
      <c r="K250"/>
      <c r="L250"/>
      <c r="M250"/>
      <c r="N250"/>
      <c r="O250"/>
      <c r="P250"/>
      <c r="Q250"/>
    </row>
    <row r="251" spans="1:17" ht="15.75" customHeight="1" x14ac:dyDescent="0.2">
      <c r="A251"/>
      <c r="B251"/>
      <c r="C251"/>
      <c r="D251"/>
      <c r="E251"/>
      <c r="F251"/>
      <c r="G251"/>
      <c r="H251"/>
      <c r="I251"/>
      <c r="J251"/>
      <c r="K251"/>
      <c r="L251"/>
      <c r="M251"/>
      <c r="N251"/>
      <c r="O251"/>
      <c r="P251"/>
      <c r="Q251"/>
    </row>
    <row r="252" spans="1:17" ht="15.75" customHeight="1" x14ac:dyDescent="0.2">
      <c r="A252"/>
      <c r="B252"/>
      <c r="C252"/>
      <c r="D252"/>
      <c r="E252"/>
      <c r="F252"/>
      <c r="G252"/>
      <c r="H252"/>
      <c r="I252"/>
      <c r="J252"/>
      <c r="K252"/>
      <c r="L252"/>
      <c r="M252"/>
      <c r="N252"/>
      <c r="O252"/>
      <c r="P252"/>
      <c r="Q252"/>
    </row>
    <row r="253" spans="1:17" ht="15.75" customHeight="1" x14ac:dyDescent="0.2">
      <c r="A253"/>
      <c r="B253"/>
      <c r="C253"/>
      <c r="D253"/>
      <c r="E253"/>
      <c r="F253"/>
      <c r="G253"/>
      <c r="H253"/>
      <c r="I253"/>
      <c r="J253"/>
      <c r="K253"/>
      <c r="L253"/>
      <c r="M253"/>
      <c r="N253"/>
      <c r="O253"/>
      <c r="P253"/>
      <c r="Q253"/>
    </row>
    <row r="254" spans="1:17" ht="15.75" customHeight="1" x14ac:dyDescent="0.2">
      <c r="A254"/>
      <c r="B254"/>
      <c r="C254"/>
      <c r="D254"/>
      <c r="E254"/>
      <c r="F254"/>
      <c r="G254"/>
      <c r="H254"/>
      <c r="I254"/>
      <c r="J254"/>
      <c r="K254"/>
      <c r="L254"/>
      <c r="M254"/>
      <c r="N254"/>
      <c r="O254"/>
      <c r="P254"/>
      <c r="Q254"/>
    </row>
    <row r="255" spans="1:17" ht="15.75" customHeight="1" x14ac:dyDescent="0.2">
      <c r="A255"/>
      <c r="B255"/>
      <c r="C255"/>
      <c r="D255"/>
      <c r="E255"/>
      <c r="F255"/>
      <c r="G255"/>
      <c r="H255"/>
      <c r="I255"/>
      <c r="J255"/>
      <c r="K255"/>
      <c r="L255"/>
      <c r="M255"/>
      <c r="N255"/>
      <c r="O255"/>
      <c r="P255"/>
      <c r="Q255"/>
    </row>
    <row r="256" spans="1:17" ht="15.75" customHeight="1" x14ac:dyDescent="0.2">
      <c r="A256"/>
      <c r="B256"/>
      <c r="C256"/>
      <c r="D256"/>
      <c r="E256"/>
      <c r="F256"/>
      <c r="G256"/>
      <c r="H256"/>
      <c r="I256"/>
      <c r="J256"/>
      <c r="K256"/>
      <c r="L256"/>
      <c r="M256"/>
      <c r="N256"/>
      <c r="O256"/>
      <c r="P256"/>
      <c r="Q256"/>
    </row>
    <row r="257" spans="1:17" ht="15.75" customHeight="1" x14ac:dyDescent="0.2">
      <c r="A257"/>
      <c r="B257"/>
      <c r="C257"/>
      <c r="D257"/>
      <c r="E257"/>
      <c r="F257"/>
      <c r="G257"/>
      <c r="H257"/>
      <c r="I257"/>
      <c r="J257"/>
      <c r="K257"/>
      <c r="L257"/>
      <c r="M257"/>
      <c r="N257"/>
      <c r="O257"/>
      <c r="P257"/>
      <c r="Q257"/>
    </row>
    <row r="258" spans="1:17" ht="15.75" customHeight="1" x14ac:dyDescent="0.2">
      <c r="A258"/>
      <c r="B258"/>
      <c r="C258"/>
      <c r="D258"/>
      <c r="E258"/>
      <c r="F258"/>
      <c r="G258"/>
      <c r="H258"/>
      <c r="I258"/>
      <c r="J258"/>
      <c r="K258"/>
      <c r="L258"/>
      <c r="M258"/>
      <c r="N258"/>
      <c r="O258"/>
      <c r="P258"/>
      <c r="Q258"/>
    </row>
    <row r="259" spans="1:17" ht="15.75" customHeight="1" x14ac:dyDescent="0.2">
      <c r="A259"/>
      <c r="B259"/>
      <c r="C259"/>
      <c r="D259"/>
      <c r="E259"/>
      <c r="F259"/>
      <c r="G259"/>
      <c r="H259"/>
      <c r="I259"/>
      <c r="J259"/>
      <c r="K259"/>
      <c r="L259"/>
      <c r="M259"/>
      <c r="N259"/>
      <c r="O259"/>
      <c r="P259"/>
      <c r="Q259"/>
    </row>
    <row r="260" spans="1:17" ht="15.75" customHeight="1" x14ac:dyDescent="0.2">
      <c r="A260"/>
      <c r="B260"/>
      <c r="C260"/>
      <c r="D260"/>
      <c r="E260"/>
      <c r="F260"/>
      <c r="G260"/>
      <c r="H260"/>
      <c r="I260"/>
      <c r="J260"/>
      <c r="K260"/>
      <c r="L260"/>
      <c r="M260"/>
      <c r="N260"/>
      <c r="O260"/>
      <c r="P260"/>
      <c r="Q260"/>
    </row>
    <row r="261" spans="1:17" ht="15.75" customHeight="1" x14ac:dyDescent="0.2">
      <c r="A261"/>
      <c r="B261"/>
      <c r="C261"/>
      <c r="D261"/>
      <c r="E261"/>
      <c r="F261"/>
      <c r="G261"/>
      <c r="H261"/>
      <c r="I261"/>
      <c r="J261"/>
      <c r="K261"/>
      <c r="L261"/>
      <c r="M261"/>
      <c r="N261"/>
      <c r="O261"/>
      <c r="P261"/>
      <c r="Q261"/>
    </row>
    <row r="262" spans="1:17" ht="15.75" customHeight="1" x14ac:dyDescent="0.2">
      <c r="A262"/>
      <c r="B262"/>
      <c r="C262"/>
      <c r="D262"/>
      <c r="E262"/>
      <c r="F262"/>
      <c r="G262"/>
      <c r="H262"/>
      <c r="I262"/>
      <c r="J262"/>
      <c r="K262"/>
      <c r="L262"/>
      <c r="M262"/>
      <c r="N262"/>
      <c r="O262"/>
      <c r="P262"/>
      <c r="Q262"/>
    </row>
    <row r="263" spans="1:17" ht="15.75" customHeight="1" x14ac:dyDescent="0.2">
      <c r="A263"/>
      <c r="B263"/>
      <c r="C263"/>
      <c r="D263"/>
      <c r="E263"/>
      <c r="F263"/>
      <c r="G263"/>
      <c r="H263"/>
      <c r="I263"/>
      <c r="J263"/>
      <c r="K263"/>
      <c r="L263"/>
      <c r="M263"/>
      <c r="N263"/>
      <c r="O263"/>
      <c r="P263"/>
      <c r="Q263"/>
    </row>
    <row r="264" spans="1:17" ht="15.75" customHeight="1" x14ac:dyDescent="0.2">
      <c r="A264"/>
      <c r="B264"/>
      <c r="C264"/>
      <c r="D264"/>
      <c r="E264"/>
      <c r="F264"/>
      <c r="G264"/>
      <c r="H264"/>
      <c r="I264"/>
      <c r="J264"/>
      <c r="K264"/>
      <c r="L264"/>
      <c r="M264"/>
      <c r="N264"/>
      <c r="O264"/>
      <c r="P264"/>
      <c r="Q264"/>
    </row>
    <row r="265" spans="1:17" ht="15.75" customHeight="1" x14ac:dyDescent="0.2">
      <c r="A265"/>
      <c r="B265"/>
      <c r="C265"/>
      <c r="D265"/>
      <c r="E265"/>
      <c r="F265"/>
      <c r="G265"/>
      <c r="H265"/>
      <c r="I265"/>
      <c r="J265"/>
      <c r="K265"/>
      <c r="L265"/>
      <c r="M265"/>
      <c r="N265"/>
      <c r="O265"/>
      <c r="P265"/>
      <c r="Q265"/>
    </row>
    <row r="266" spans="1:17" ht="15.75" customHeight="1" x14ac:dyDescent="0.2">
      <c r="A266"/>
      <c r="B266"/>
      <c r="C266"/>
      <c r="D266"/>
      <c r="E266"/>
      <c r="F266"/>
      <c r="G266"/>
      <c r="H266"/>
      <c r="I266"/>
      <c r="J266"/>
      <c r="K266"/>
      <c r="L266"/>
      <c r="M266"/>
      <c r="N266"/>
      <c r="O266"/>
      <c r="P266"/>
      <c r="Q266"/>
    </row>
    <row r="267" spans="1:17" ht="15.75" customHeight="1" x14ac:dyDescent="0.2">
      <c r="A267"/>
      <c r="B267"/>
      <c r="C267"/>
      <c r="D267"/>
      <c r="E267"/>
      <c r="F267"/>
      <c r="G267"/>
      <c r="H267"/>
      <c r="I267"/>
      <c r="J267"/>
      <c r="K267"/>
      <c r="L267"/>
      <c r="M267"/>
      <c r="N267"/>
      <c r="O267"/>
      <c r="P267"/>
      <c r="Q267"/>
    </row>
    <row r="268" spans="1:17" ht="15.75" customHeight="1" x14ac:dyDescent="0.2">
      <c r="A268"/>
      <c r="B268"/>
      <c r="C268"/>
      <c r="D268"/>
      <c r="E268"/>
      <c r="F268"/>
      <c r="G268"/>
      <c r="H268"/>
      <c r="I268"/>
      <c r="J268"/>
      <c r="K268"/>
      <c r="L268"/>
      <c r="M268"/>
      <c r="N268"/>
      <c r="O268"/>
      <c r="P268"/>
      <c r="Q268"/>
    </row>
    <row r="269" spans="1:17" ht="15.75" customHeight="1" x14ac:dyDescent="0.2">
      <c r="A269"/>
      <c r="B269"/>
      <c r="C269"/>
      <c r="D269"/>
      <c r="E269"/>
      <c r="F269"/>
      <c r="G269"/>
      <c r="H269"/>
      <c r="I269"/>
      <c r="J269"/>
      <c r="K269"/>
      <c r="L269"/>
      <c r="M269"/>
      <c r="N269"/>
      <c r="O269"/>
      <c r="P269"/>
      <c r="Q269"/>
    </row>
    <row r="270" spans="1:17" ht="15.75" customHeight="1" x14ac:dyDescent="0.2">
      <c r="A270"/>
      <c r="B270"/>
      <c r="C270"/>
      <c r="D270"/>
      <c r="E270"/>
      <c r="F270"/>
      <c r="G270"/>
      <c r="H270"/>
      <c r="I270"/>
      <c r="J270"/>
      <c r="K270"/>
      <c r="L270"/>
      <c r="M270"/>
      <c r="N270"/>
      <c r="O270"/>
      <c r="P270"/>
      <c r="Q270"/>
    </row>
    <row r="271" spans="1:17" ht="15.75" customHeight="1" x14ac:dyDescent="0.2">
      <c r="A271"/>
      <c r="B271"/>
      <c r="C271"/>
      <c r="D271"/>
      <c r="E271"/>
      <c r="F271"/>
      <c r="G271"/>
      <c r="H271"/>
      <c r="I271"/>
      <c r="J271"/>
      <c r="K271"/>
      <c r="L271"/>
      <c r="M271"/>
      <c r="N271"/>
      <c r="O271"/>
      <c r="P271"/>
      <c r="Q271"/>
    </row>
    <row r="272" spans="1:17" ht="15.75" customHeight="1" x14ac:dyDescent="0.2">
      <c r="A272"/>
      <c r="B272"/>
      <c r="C272"/>
      <c r="D272"/>
      <c r="E272"/>
      <c r="F272"/>
      <c r="G272"/>
      <c r="H272"/>
      <c r="I272"/>
      <c r="J272"/>
      <c r="K272"/>
      <c r="L272"/>
      <c r="M272"/>
      <c r="N272"/>
      <c r="O272"/>
      <c r="P272"/>
      <c r="Q272"/>
    </row>
    <row r="273" spans="1:17" ht="15.75" customHeight="1" x14ac:dyDescent="0.2">
      <c r="A273"/>
      <c r="B273"/>
      <c r="C273"/>
      <c r="D273"/>
      <c r="E273"/>
      <c r="F273"/>
      <c r="G273"/>
      <c r="H273"/>
      <c r="I273"/>
      <c r="J273"/>
      <c r="K273"/>
      <c r="L273"/>
      <c r="M273"/>
      <c r="N273"/>
      <c r="O273"/>
      <c r="P273"/>
      <c r="Q273"/>
    </row>
    <row r="274" spans="1:17" ht="15.75" customHeight="1" x14ac:dyDescent="0.2">
      <c r="A274"/>
      <c r="B274"/>
      <c r="C274"/>
      <c r="D274"/>
      <c r="E274"/>
      <c r="F274"/>
      <c r="G274"/>
      <c r="H274"/>
      <c r="I274"/>
      <c r="J274"/>
      <c r="K274"/>
      <c r="L274"/>
      <c r="M274"/>
      <c r="N274"/>
      <c r="O274"/>
      <c r="P274"/>
      <c r="Q274"/>
    </row>
    <row r="275" spans="1:17" ht="15.75" customHeight="1" x14ac:dyDescent="0.2">
      <c r="A275"/>
      <c r="B275"/>
      <c r="C275"/>
      <c r="D275"/>
      <c r="E275"/>
      <c r="F275"/>
      <c r="G275"/>
      <c r="H275"/>
      <c r="I275"/>
      <c r="J275"/>
      <c r="K275"/>
      <c r="L275"/>
      <c r="M275"/>
      <c r="N275"/>
      <c r="O275"/>
      <c r="P275"/>
      <c r="Q275"/>
    </row>
    <row r="276" spans="1:17" ht="15.75" customHeight="1" x14ac:dyDescent="0.2">
      <c r="A276"/>
      <c r="B276"/>
      <c r="C276"/>
      <c r="D276"/>
      <c r="E276"/>
      <c r="F276"/>
      <c r="G276"/>
      <c r="H276"/>
      <c r="I276"/>
      <c r="J276"/>
      <c r="K276"/>
      <c r="L276"/>
      <c r="M276"/>
      <c r="N276"/>
      <c r="O276"/>
      <c r="P276"/>
      <c r="Q276"/>
    </row>
    <row r="277" spans="1:17" ht="15.75" customHeight="1" x14ac:dyDescent="0.2">
      <c r="A277"/>
      <c r="B277"/>
      <c r="C277"/>
      <c r="D277"/>
      <c r="E277"/>
      <c r="F277"/>
      <c r="G277"/>
      <c r="H277"/>
      <c r="I277"/>
      <c r="J277"/>
      <c r="K277"/>
      <c r="L277"/>
      <c r="M277"/>
      <c r="N277"/>
      <c r="O277"/>
      <c r="P277"/>
      <c r="Q277"/>
    </row>
    <row r="278" spans="1:17" ht="15.75" customHeight="1" x14ac:dyDescent="0.2">
      <c r="A278"/>
      <c r="B278"/>
      <c r="C278"/>
      <c r="D278"/>
      <c r="E278"/>
      <c r="F278"/>
      <c r="G278"/>
      <c r="H278"/>
      <c r="I278"/>
      <c r="J278"/>
      <c r="K278"/>
      <c r="L278"/>
      <c r="M278"/>
      <c r="N278"/>
      <c r="O278"/>
      <c r="P278"/>
      <c r="Q278"/>
    </row>
    <row r="279" spans="1:17" ht="15.75" customHeight="1" x14ac:dyDescent="0.2">
      <c r="A279"/>
      <c r="B279"/>
      <c r="C279"/>
      <c r="D279"/>
      <c r="E279"/>
      <c r="F279"/>
      <c r="G279"/>
      <c r="H279"/>
      <c r="I279"/>
      <c r="J279"/>
      <c r="K279"/>
      <c r="L279"/>
      <c r="M279"/>
      <c r="N279"/>
      <c r="O279"/>
      <c r="P279"/>
      <c r="Q279"/>
    </row>
    <row r="280" spans="1:17" ht="15.75" customHeight="1" x14ac:dyDescent="0.2">
      <c r="A280"/>
      <c r="B280"/>
      <c r="C280"/>
      <c r="D280"/>
      <c r="E280"/>
      <c r="F280"/>
      <c r="G280"/>
      <c r="H280"/>
      <c r="I280"/>
      <c r="J280"/>
      <c r="K280"/>
      <c r="L280"/>
      <c r="M280"/>
      <c r="N280"/>
      <c r="O280"/>
      <c r="P280"/>
      <c r="Q280"/>
    </row>
    <row r="281" spans="1:17" ht="15.75" customHeight="1" x14ac:dyDescent="0.2">
      <c r="A281"/>
      <c r="B281"/>
      <c r="C281"/>
      <c r="D281"/>
      <c r="E281"/>
      <c r="F281"/>
      <c r="G281"/>
      <c r="H281"/>
      <c r="I281"/>
      <c r="J281"/>
      <c r="K281"/>
      <c r="L281"/>
      <c r="M281"/>
      <c r="N281"/>
      <c r="O281"/>
      <c r="P281"/>
      <c r="Q281"/>
    </row>
    <row r="282" spans="1:17" ht="15.75" customHeight="1" x14ac:dyDescent="0.2">
      <c r="A282"/>
      <c r="B282"/>
      <c r="C282"/>
      <c r="D282"/>
      <c r="E282"/>
      <c r="F282"/>
      <c r="G282"/>
      <c r="H282"/>
      <c r="I282"/>
      <c r="J282"/>
      <c r="K282"/>
      <c r="L282"/>
      <c r="M282"/>
      <c r="N282"/>
      <c r="O282"/>
      <c r="P282"/>
      <c r="Q282"/>
    </row>
    <row r="283" spans="1:17" ht="15.75" customHeight="1" x14ac:dyDescent="0.2">
      <c r="A283"/>
      <c r="B283"/>
      <c r="C283"/>
      <c r="D283"/>
      <c r="E283"/>
      <c r="F283"/>
      <c r="G283"/>
      <c r="H283"/>
      <c r="I283"/>
      <c r="J283"/>
      <c r="K283"/>
      <c r="L283"/>
      <c r="M283"/>
      <c r="N283"/>
      <c r="O283"/>
      <c r="P283"/>
      <c r="Q283"/>
    </row>
    <row r="284" spans="1:17" ht="15.75" customHeight="1" x14ac:dyDescent="0.2">
      <c r="A284"/>
      <c r="B284"/>
      <c r="C284"/>
      <c r="D284"/>
      <c r="E284"/>
      <c r="F284"/>
      <c r="G284"/>
      <c r="H284"/>
      <c r="I284"/>
      <c r="J284"/>
      <c r="K284"/>
      <c r="L284"/>
      <c r="M284"/>
      <c r="N284"/>
      <c r="O284"/>
      <c r="P284"/>
      <c r="Q284"/>
    </row>
    <row r="285" spans="1:17" ht="15.75" customHeight="1" x14ac:dyDescent="0.2">
      <c r="A285"/>
      <c r="B285"/>
      <c r="C285"/>
      <c r="D285"/>
      <c r="E285"/>
      <c r="F285"/>
      <c r="G285"/>
      <c r="H285"/>
      <c r="I285"/>
      <c r="J285"/>
      <c r="K285"/>
      <c r="L285"/>
      <c r="M285"/>
      <c r="N285"/>
      <c r="O285"/>
      <c r="P285"/>
      <c r="Q285"/>
    </row>
    <row r="286" spans="1:17" ht="15.75" customHeight="1" x14ac:dyDescent="0.2">
      <c r="A286"/>
      <c r="B286"/>
      <c r="C286"/>
      <c r="D286"/>
      <c r="E286"/>
      <c r="F286"/>
      <c r="G286"/>
      <c r="H286"/>
      <c r="I286"/>
      <c r="J286"/>
      <c r="K286"/>
      <c r="L286"/>
      <c r="M286"/>
      <c r="N286"/>
      <c r="O286"/>
      <c r="P286"/>
      <c r="Q286"/>
    </row>
    <row r="287" spans="1:17" ht="15.75" customHeight="1" x14ac:dyDescent="0.2">
      <c r="A287"/>
      <c r="B287"/>
      <c r="C287"/>
      <c r="D287"/>
      <c r="E287"/>
      <c r="F287"/>
      <c r="G287"/>
      <c r="H287"/>
      <c r="I287"/>
      <c r="J287"/>
      <c r="K287"/>
      <c r="L287"/>
      <c r="M287"/>
      <c r="N287"/>
      <c r="O287"/>
      <c r="P287"/>
      <c r="Q287"/>
    </row>
    <row r="288" spans="1:17" ht="15.75" customHeight="1" x14ac:dyDescent="0.2">
      <c r="A288"/>
      <c r="B288"/>
      <c r="C288"/>
      <c r="D288"/>
      <c r="E288"/>
      <c r="F288"/>
      <c r="G288"/>
      <c r="H288"/>
      <c r="I288"/>
      <c r="J288"/>
      <c r="K288"/>
      <c r="L288"/>
      <c r="M288"/>
      <c r="N288"/>
      <c r="O288"/>
      <c r="P288"/>
      <c r="Q288"/>
    </row>
    <row r="289" spans="1:17" ht="15.75" customHeight="1" x14ac:dyDescent="0.2">
      <c r="A289"/>
      <c r="B289"/>
      <c r="C289"/>
      <c r="D289"/>
      <c r="E289"/>
      <c r="F289"/>
      <c r="G289"/>
      <c r="H289"/>
      <c r="I289"/>
      <c r="J289"/>
      <c r="K289"/>
      <c r="L289"/>
      <c r="M289"/>
      <c r="N289"/>
      <c r="O289"/>
      <c r="P289"/>
      <c r="Q289"/>
    </row>
    <row r="290" spans="1:17" ht="15.75" customHeight="1" x14ac:dyDescent="0.2">
      <c r="A290"/>
      <c r="B290"/>
      <c r="C290"/>
      <c r="D290"/>
      <c r="E290"/>
      <c r="F290"/>
      <c r="G290"/>
      <c r="H290"/>
      <c r="I290"/>
      <c r="J290"/>
      <c r="K290"/>
      <c r="L290"/>
      <c r="M290"/>
      <c r="N290"/>
      <c r="O290"/>
      <c r="P290"/>
      <c r="Q290"/>
    </row>
    <row r="291" spans="1:17" ht="15.75" customHeight="1" x14ac:dyDescent="0.2">
      <c r="A291"/>
      <c r="B291"/>
      <c r="C291"/>
      <c r="D291"/>
      <c r="E291"/>
      <c r="F291"/>
      <c r="G291"/>
      <c r="H291"/>
      <c r="I291"/>
      <c r="J291"/>
      <c r="K291"/>
      <c r="L291"/>
      <c r="M291"/>
      <c r="N291"/>
      <c r="O291"/>
      <c r="P291"/>
      <c r="Q291"/>
    </row>
    <row r="292" spans="1:17" ht="15.75" customHeight="1" x14ac:dyDescent="0.2">
      <c r="A292"/>
      <c r="B292"/>
      <c r="C292"/>
      <c r="D292"/>
      <c r="E292"/>
      <c r="F292"/>
      <c r="G292"/>
      <c r="H292"/>
      <c r="I292"/>
      <c r="J292"/>
      <c r="K292"/>
      <c r="L292"/>
      <c r="M292"/>
      <c r="N292"/>
      <c r="O292"/>
      <c r="P292"/>
      <c r="Q292"/>
    </row>
    <row r="293" spans="1:17" ht="15.75" customHeight="1" x14ac:dyDescent="0.2">
      <c r="A293"/>
      <c r="B293"/>
      <c r="C293"/>
      <c r="D293"/>
      <c r="E293"/>
      <c r="F293"/>
      <c r="G293"/>
      <c r="H293"/>
      <c r="I293"/>
      <c r="J293"/>
      <c r="K293"/>
      <c r="L293"/>
      <c r="M293"/>
      <c r="N293"/>
      <c r="O293"/>
      <c r="P293"/>
      <c r="Q293"/>
    </row>
    <row r="294" spans="1:17" ht="15.75" customHeight="1" x14ac:dyDescent="0.2">
      <c r="A294"/>
      <c r="B294"/>
      <c r="C294"/>
      <c r="D294"/>
      <c r="E294"/>
      <c r="F294"/>
      <c r="G294"/>
      <c r="H294"/>
      <c r="I294"/>
      <c r="J294"/>
      <c r="K294"/>
      <c r="L294"/>
      <c r="M294"/>
      <c r="N294"/>
      <c r="O294"/>
      <c r="P294"/>
      <c r="Q294"/>
    </row>
    <row r="295" spans="1:17" ht="15.75" customHeight="1" x14ac:dyDescent="0.2">
      <c r="A295"/>
      <c r="B295"/>
      <c r="C295"/>
      <c r="D295"/>
      <c r="E295"/>
      <c r="F295"/>
      <c r="G295"/>
      <c r="H295"/>
      <c r="I295"/>
      <c r="J295"/>
      <c r="K295"/>
      <c r="L295"/>
      <c r="M295"/>
      <c r="N295"/>
      <c r="O295"/>
      <c r="P295"/>
      <c r="Q295"/>
    </row>
    <row r="296" spans="1:17" ht="15.75" customHeight="1" x14ac:dyDescent="0.2">
      <c r="A296"/>
      <c r="B296"/>
      <c r="C296"/>
      <c r="D296"/>
      <c r="E296"/>
      <c r="F296"/>
      <c r="G296"/>
      <c r="H296"/>
      <c r="I296"/>
      <c r="J296"/>
      <c r="K296"/>
      <c r="L296"/>
      <c r="M296"/>
      <c r="N296"/>
      <c r="O296"/>
      <c r="P296"/>
      <c r="Q296"/>
    </row>
    <row r="297" spans="1:17" ht="15.75" customHeight="1" x14ac:dyDescent="0.2">
      <c r="A297"/>
      <c r="B297"/>
      <c r="C297"/>
      <c r="D297"/>
      <c r="E297"/>
      <c r="F297"/>
      <c r="G297"/>
      <c r="H297"/>
      <c r="I297"/>
      <c r="J297"/>
      <c r="K297"/>
      <c r="L297"/>
      <c r="M297"/>
      <c r="N297"/>
      <c r="O297"/>
      <c r="P297"/>
      <c r="Q297"/>
    </row>
    <row r="298" spans="1:17" ht="15.75" customHeight="1" x14ac:dyDescent="0.2">
      <c r="A298"/>
      <c r="B298"/>
      <c r="C298"/>
      <c r="D298"/>
      <c r="E298"/>
      <c r="F298"/>
      <c r="G298"/>
      <c r="H298"/>
      <c r="I298"/>
      <c r="J298"/>
      <c r="K298"/>
      <c r="L298"/>
      <c r="M298"/>
      <c r="N298"/>
      <c r="O298"/>
      <c r="P298"/>
      <c r="Q298"/>
    </row>
    <row r="299" spans="1:17" ht="15.75" customHeight="1" x14ac:dyDescent="0.2">
      <c r="A299"/>
      <c r="B299"/>
      <c r="C299"/>
      <c r="D299"/>
      <c r="E299"/>
      <c r="F299"/>
      <c r="G299"/>
      <c r="H299"/>
      <c r="I299"/>
      <c r="J299"/>
      <c r="K299"/>
      <c r="L299"/>
      <c r="M299"/>
      <c r="N299"/>
      <c r="O299"/>
      <c r="P299"/>
      <c r="Q299"/>
    </row>
    <row r="300" spans="1:17" ht="15.75" customHeight="1" x14ac:dyDescent="0.2">
      <c r="A300"/>
      <c r="B300"/>
      <c r="C300"/>
      <c r="D300"/>
      <c r="E300"/>
      <c r="F300"/>
      <c r="G300"/>
      <c r="H300"/>
      <c r="I300"/>
      <c r="J300"/>
      <c r="K300"/>
      <c r="L300"/>
      <c r="M300"/>
      <c r="N300"/>
      <c r="O300"/>
      <c r="P300"/>
      <c r="Q300"/>
    </row>
    <row r="301" spans="1:17" ht="15.75" customHeight="1" x14ac:dyDescent="0.2">
      <c r="A301"/>
      <c r="B301"/>
      <c r="C301"/>
      <c r="D301"/>
      <c r="E301"/>
      <c r="F301"/>
      <c r="G301"/>
      <c r="H301"/>
      <c r="I301"/>
      <c r="J301"/>
      <c r="K301"/>
      <c r="L301"/>
      <c r="M301"/>
      <c r="N301"/>
      <c r="O301"/>
      <c r="P301"/>
      <c r="Q301"/>
    </row>
    <row r="302" spans="1:17" ht="15.75" customHeight="1" x14ac:dyDescent="0.2">
      <c r="A302"/>
      <c r="B302"/>
      <c r="C302"/>
      <c r="D302"/>
      <c r="E302"/>
      <c r="F302"/>
      <c r="G302"/>
      <c r="H302"/>
      <c r="I302"/>
      <c r="J302"/>
      <c r="K302"/>
      <c r="L302"/>
      <c r="M302"/>
      <c r="N302"/>
      <c r="O302"/>
      <c r="P302"/>
      <c r="Q302"/>
    </row>
    <row r="303" spans="1:17" ht="15.75" customHeight="1" x14ac:dyDescent="0.2">
      <c r="A303"/>
      <c r="B303"/>
      <c r="C303"/>
      <c r="D303"/>
      <c r="E303"/>
      <c r="F303"/>
      <c r="G303"/>
      <c r="H303"/>
      <c r="I303"/>
      <c r="J303"/>
      <c r="K303"/>
      <c r="L303"/>
      <c r="M303"/>
      <c r="N303"/>
      <c r="O303"/>
      <c r="P303"/>
      <c r="Q303"/>
    </row>
    <row r="304" spans="1:17" ht="15.75" customHeight="1" x14ac:dyDescent="0.2">
      <c r="A304"/>
      <c r="B304"/>
      <c r="C304"/>
      <c r="D304"/>
      <c r="E304"/>
      <c r="F304"/>
      <c r="G304"/>
      <c r="H304"/>
      <c r="I304"/>
      <c r="J304"/>
      <c r="K304"/>
      <c r="L304"/>
      <c r="M304"/>
      <c r="N304"/>
      <c r="O304"/>
      <c r="P304"/>
      <c r="Q304"/>
    </row>
    <row r="305" spans="1:17" ht="15.75" customHeight="1" x14ac:dyDescent="0.2">
      <c r="A305"/>
      <c r="B305"/>
      <c r="C305"/>
      <c r="D305"/>
      <c r="E305"/>
      <c r="F305"/>
      <c r="G305"/>
      <c r="H305"/>
      <c r="I305"/>
      <c r="J305"/>
      <c r="K305"/>
      <c r="L305"/>
      <c r="M305"/>
      <c r="N305"/>
      <c r="O305"/>
      <c r="P305"/>
      <c r="Q305"/>
    </row>
    <row r="306" spans="1:17" ht="15.75" customHeight="1" x14ac:dyDescent="0.2">
      <c r="A306"/>
      <c r="B306"/>
      <c r="C306"/>
      <c r="D306"/>
      <c r="E306"/>
      <c r="F306"/>
      <c r="G306"/>
      <c r="H306"/>
      <c r="I306"/>
      <c r="J306"/>
      <c r="K306"/>
      <c r="L306"/>
      <c r="M306"/>
      <c r="N306"/>
      <c r="O306"/>
      <c r="P306"/>
      <c r="Q306"/>
    </row>
    <row r="307" spans="1:17" ht="15.75" customHeight="1" x14ac:dyDescent="0.2">
      <c r="A307"/>
      <c r="B307"/>
      <c r="C307"/>
      <c r="D307"/>
      <c r="E307"/>
      <c r="F307"/>
      <c r="G307"/>
      <c r="H307"/>
      <c r="I307"/>
      <c r="J307"/>
      <c r="K307"/>
      <c r="L307"/>
      <c r="M307"/>
      <c r="N307"/>
      <c r="O307"/>
      <c r="P307"/>
      <c r="Q307"/>
    </row>
    <row r="308" spans="1:17" ht="15.75" customHeight="1" x14ac:dyDescent="0.2">
      <c r="A308"/>
      <c r="B308"/>
      <c r="C308"/>
      <c r="D308"/>
      <c r="E308"/>
      <c r="F308"/>
      <c r="G308"/>
      <c r="H308"/>
      <c r="I308"/>
      <c r="J308"/>
      <c r="K308"/>
      <c r="L308"/>
      <c r="M308"/>
      <c r="N308"/>
      <c r="O308"/>
      <c r="P308"/>
      <c r="Q308"/>
    </row>
    <row r="309" spans="1:17" ht="15.75" customHeight="1" x14ac:dyDescent="0.2">
      <c r="A309"/>
      <c r="B309"/>
      <c r="C309"/>
      <c r="D309"/>
      <c r="E309"/>
      <c r="F309"/>
      <c r="G309"/>
      <c r="H309"/>
      <c r="I309"/>
      <c r="J309"/>
      <c r="K309"/>
      <c r="L309"/>
      <c r="M309"/>
      <c r="N309"/>
      <c r="O309"/>
      <c r="P309"/>
      <c r="Q309"/>
    </row>
    <row r="310" spans="1:17" ht="15.75" customHeight="1" x14ac:dyDescent="0.2">
      <c r="A310"/>
      <c r="B310"/>
      <c r="C310"/>
      <c r="D310"/>
      <c r="E310"/>
      <c r="F310"/>
      <c r="G310"/>
      <c r="H310"/>
      <c r="I310"/>
      <c r="J310"/>
      <c r="K310"/>
      <c r="L310"/>
      <c r="M310"/>
      <c r="N310"/>
      <c r="O310"/>
      <c r="P310"/>
      <c r="Q310"/>
    </row>
    <row r="311" spans="1:17" ht="15.75" customHeight="1" x14ac:dyDescent="0.2">
      <c r="A311"/>
      <c r="B311"/>
      <c r="C311"/>
      <c r="D311"/>
      <c r="E311"/>
      <c r="F311"/>
      <c r="G311"/>
      <c r="H311"/>
      <c r="I311"/>
      <c r="J311"/>
      <c r="K311"/>
      <c r="L311"/>
      <c r="M311"/>
      <c r="N311"/>
      <c r="O311"/>
      <c r="P311"/>
      <c r="Q311"/>
    </row>
    <row r="312" spans="1:17" ht="15.75" customHeight="1" x14ac:dyDescent="0.2">
      <c r="A312"/>
      <c r="B312"/>
      <c r="C312"/>
      <c r="D312"/>
      <c r="E312"/>
      <c r="F312"/>
      <c r="G312"/>
      <c r="H312"/>
      <c r="I312"/>
      <c r="J312"/>
      <c r="K312"/>
      <c r="L312"/>
      <c r="M312"/>
      <c r="N312"/>
      <c r="O312"/>
      <c r="P312"/>
      <c r="Q312"/>
    </row>
    <row r="313" spans="1:17" ht="15.75" customHeight="1" x14ac:dyDescent="0.2">
      <c r="A313"/>
      <c r="B313"/>
      <c r="C313"/>
      <c r="D313"/>
      <c r="E313"/>
      <c r="F313"/>
      <c r="G313"/>
      <c r="H313"/>
      <c r="I313"/>
      <c r="J313"/>
      <c r="K313"/>
      <c r="L313"/>
      <c r="M313"/>
      <c r="N313"/>
      <c r="O313"/>
      <c r="P313"/>
      <c r="Q313"/>
    </row>
    <row r="314" spans="1:17" ht="15.75" customHeight="1" x14ac:dyDescent="0.2">
      <c r="A314"/>
      <c r="B314"/>
      <c r="C314"/>
      <c r="D314"/>
      <c r="E314"/>
      <c r="F314"/>
      <c r="G314"/>
      <c r="H314"/>
      <c r="I314"/>
      <c r="J314"/>
      <c r="K314"/>
      <c r="L314"/>
      <c r="M314"/>
      <c r="N314"/>
      <c r="O314"/>
      <c r="P314"/>
      <c r="Q314"/>
    </row>
    <row r="315" spans="1:17" ht="15.75" customHeight="1" x14ac:dyDescent="0.2">
      <c r="A315"/>
      <c r="B315"/>
      <c r="C315"/>
      <c r="D315"/>
      <c r="E315"/>
      <c r="F315"/>
      <c r="G315"/>
      <c r="H315"/>
      <c r="I315"/>
      <c r="J315"/>
      <c r="K315"/>
      <c r="L315"/>
      <c r="M315"/>
      <c r="N315"/>
      <c r="O315"/>
      <c r="P315"/>
      <c r="Q315"/>
    </row>
    <row r="316" spans="1:17" ht="15.75" customHeight="1" x14ac:dyDescent="0.2">
      <c r="A316"/>
      <c r="B316"/>
      <c r="C316"/>
      <c r="D316"/>
      <c r="E316"/>
      <c r="F316"/>
      <c r="G316"/>
      <c r="H316"/>
      <c r="I316"/>
      <c r="J316"/>
      <c r="K316"/>
      <c r="L316"/>
      <c r="M316"/>
      <c r="N316"/>
      <c r="O316"/>
      <c r="P316"/>
      <c r="Q316"/>
    </row>
    <row r="317" spans="1:17" ht="15.75" customHeight="1" x14ac:dyDescent="0.2">
      <c r="A317"/>
      <c r="B317"/>
      <c r="C317"/>
      <c r="D317"/>
      <c r="E317"/>
      <c r="F317"/>
      <c r="G317"/>
      <c r="H317"/>
      <c r="I317"/>
      <c r="J317"/>
      <c r="K317"/>
      <c r="L317"/>
      <c r="M317"/>
      <c r="N317"/>
      <c r="O317"/>
      <c r="P317"/>
      <c r="Q317"/>
    </row>
    <row r="318" spans="1:17" ht="15.75" customHeight="1" x14ac:dyDescent="0.2">
      <c r="A318"/>
      <c r="B318"/>
      <c r="C318"/>
      <c r="D318"/>
      <c r="E318"/>
      <c r="F318"/>
      <c r="G318"/>
      <c r="H318"/>
      <c r="I318"/>
      <c r="J318"/>
      <c r="K318"/>
      <c r="L318"/>
      <c r="M318"/>
      <c r="N318"/>
      <c r="O318"/>
      <c r="P318"/>
      <c r="Q318"/>
    </row>
    <row r="319" spans="1:17" ht="15.75" customHeight="1" x14ac:dyDescent="0.2">
      <c r="A319"/>
      <c r="B319"/>
      <c r="C319"/>
      <c r="D319"/>
      <c r="E319"/>
      <c r="F319"/>
      <c r="G319"/>
      <c r="H319"/>
      <c r="I319"/>
      <c r="J319"/>
      <c r="K319"/>
      <c r="L319"/>
      <c r="M319"/>
      <c r="N319"/>
      <c r="O319"/>
      <c r="P319"/>
      <c r="Q319"/>
    </row>
    <row r="320" spans="1:17" ht="15.75" customHeight="1" x14ac:dyDescent="0.2">
      <c r="A320"/>
      <c r="B320"/>
      <c r="C320"/>
      <c r="D320"/>
      <c r="E320"/>
      <c r="F320"/>
      <c r="G320"/>
      <c r="H320"/>
      <c r="I320"/>
      <c r="J320"/>
      <c r="K320"/>
      <c r="L320"/>
      <c r="M320"/>
      <c r="N320"/>
      <c r="O320"/>
      <c r="P320"/>
      <c r="Q320"/>
    </row>
    <row r="321" spans="1:17" ht="15.75" customHeight="1" x14ac:dyDescent="0.2">
      <c r="A321"/>
      <c r="B321"/>
      <c r="C321"/>
      <c r="D321"/>
      <c r="E321"/>
      <c r="F321"/>
      <c r="G321"/>
      <c r="H321"/>
      <c r="I321"/>
      <c r="J321"/>
      <c r="K321"/>
      <c r="L321"/>
      <c r="M321"/>
      <c r="N321"/>
      <c r="O321"/>
      <c r="P321"/>
      <c r="Q321"/>
    </row>
    <row r="322" spans="1:17" ht="15.75" customHeight="1" x14ac:dyDescent="0.2">
      <c r="A322"/>
      <c r="B322"/>
      <c r="C322"/>
      <c r="D322"/>
      <c r="E322"/>
      <c r="F322"/>
      <c r="G322"/>
      <c r="H322"/>
      <c r="I322"/>
      <c r="J322"/>
      <c r="K322"/>
      <c r="L322"/>
      <c r="M322"/>
      <c r="N322"/>
      <c r="O322"/>
      <c r="P322"/>
      <c r="Q322"/>
    </row>
    <row r="323" spans="1:17" ht="15.75" customHeight="1" x14ac:dyDescent="0.2">
      <c r="A323"/>
      <c r="B323"/>
      <c r="C323"/>
      <c r="D323"/>
      <c r="E323"/>
      <c r="F323"/>
      <c r="G323"/>
      <c r="H323"/>
      <c r="I323"/>
      <c r="J323"/>
      <c r="K323"/>
      <c r="L323"/>
      <c r="M323"/>
      <c r="N323"/>
      <c r="O323"/>
      <c r="P323"/>
      <c r="Q323"/>
    </row>
    <row r="324" spans="1:17" ht="15.75" customHeight="1" x14ac:dyDescent="0.2">
      <c r="A324"/>
      <c r="B324"/>
      <c r="C324"/>
      <c r="D324"/>
      <c r="E324"/>
      <c r="F324"/>
      <c r="G324"/>
      <c r="H324"/>
      <c r="I324"/>
      <c r="J324"/>
      <c r="K324"/>
      <c r="L324"/>
      <c r="M324"/>
      <c r="N324"/>
      <c r="O324"/>
      <c r="P324"/>
      <c r="Q324"/>
    </row>
    <row r="325" spans="1:17" ht="15.75" customHeight="1" x14ac:dyDescent="0.2">
      <c r="A325"/>
      <c r="B325"/>
      <c r="C325"/>
      <c r="D325"/>
      <c r="E325"/>
      <c r="F325"/>
      <c r="G325"/>
      <c r="H325"/>
      <c r="I325"/>
      <c r="J325"/>
      <c r="K325"/>
      <c r="L325"/>
      <c r="M325"/>
      <c r="N325"/>
      <c r="O325"/>
      <c r="P325"/>
      <c r="Q325"/>
    </row>
    <row r="326" spans="1:17" ht="15.75" customHeight="1" x14ac:dyDescent="0.2">
      <c r="A326"/>
      <c r="B326"/>
      <c r="C326"/>
      <c r="D326"/>
      <c r="E326"/>
      <c r="F326"/>
      <c r="G326"/>
      <c r="H326"/>
      <c r="I326"/>
      <c r="J326"/>
      <c r="K326"/>
      <c r="L326"/>
      <c r="M326"/>
      <c r="N326"/>
      <c r="O326"/>
      <c r="P326"/>
      <c r="Q326"/>
    </row>
    <row r="327" spans="1:17" ht="15.75" customHeight="1" x14ac:dyDescent="0.2">
      <c r="A327"/>
      <c r="B327"/>
      <c r="C327"/>
      <c r="D327"/>
      <c r="E327"/>
      <c r="F327"/>
      <c r="G327"/>
      <c r="H327"/>
      <c r="I327"/>
      <c r="J327"/>
      <c r="K327"/>
      <c r="L327"/>
      <c r="M327"/>
      <c r="N327"/>
      <c r="O327"/>
      <c r="P327"/>
      <c r="Q327"/>
    </row>
    <row r="328" spans="1:17" ht="15.75" customHeight="1" x14ac:dyDescent="0.2">
      <c r="A328"/>
      <c r="B328"/>
      <c r="C328"/>
      <c r="D328"/>
      <c r="E328"/>
      <c r="F328"/>
      <c r="G328"/>
      <c r="H328"/>
      <c r="I328"/>
      <c r="J328"/>
      <c r="K328"/>
      <c r="L328"/>
      <c r="M328"/>
      <c r="N328"/>
      <c r="O328"/>
      <c r="P328"/>
      <c r="Q328"/>
    </row>
    <row r="329" spans="1:17" ht="15.75" customHeight="1" x14ac:dyDescent="0.2">
      <c r="A329"/>
      <c r="B329"/>
      <c r="C329"/>
      <c r="D329"/>
      <c r="E329"/>
      <c r="F329"/>
      <c r="G329"/>
      <c r="H329"/>
      <c r="I329"/>
      <c r="J329"/>
      <c r="K329"/>
      <c r="L329"/>
      <c r="M329"/>
      <c r="N329"/>
      <c r="O329"/>
      <c r="P329"/>
      <c r="Q329"/>
    </row>
    <row r="330" spans="1:17" ht="15.75" customHeight="1" x14ac:dyDescent="0.2">
      <c r="A330"/>
      <c r="B330"/>
      <c r="C330"/>
      <c r="D330"/>
      <c r="E330"/>
      <c r="F330"/>
      <c r="G330"/>
      <c r="H330"/>
      <c r="I330"/>
      <c r="J330"/>
      <c r="K330"/>
      <c r="L330"/>
      <c r="M330"/>
      <c r="N330"/>
      <c r="O330"/>
      <c r="P330"/>
      <c r="Q330"/>
    </row>
    <row r="331" spans="1:17" ht="15.75" customHeight="1" x14ac:dyDescent="0.2">
      <c r="A331"/>
      <c r="B331"/>
      <c r="C331"/>
      <c r="D331"/>
      <c r="E331"/>
      <c r="F331"/>
      <c r="G331"/>
      <c r="H331"/>
      <c r="I331"/>
      <c r="J331"/>
      <c r="K331"/>
      <c r="L331"/>
      <c r="M331"/>
      <c r="N331"/>
      <c r="O331"/>
      <c r="P331"/>
      <c r="Q331"/>
    </row>
    <row r="332" spans="1:17" ht="15.75" customHeight="1" x14ac:dyDescent="0.2">
      <c r="A332"/>
      <c r="B332"/>
      <c r="C332"/>
      <c r="D332"/>
      <c r="E332"/>
      <c r="F332"/>
      <c r="G332"/>
      <c r="H332"/>
      <c r="I332"/>
      <c r="J332"/>
      <c r="K332"/>
      <c r="L332"/>
      <c r="M332"/>
      <c r="N332"/>
      <c r="O332"/>
      <c r="P332"/>
      <c r="Q332"/>
    </row>
    <row r="333" spans="1:17" ht="15.75" customHeight="1" x14ac:dyDescent="0.2">
      <c r="A333"/>
      <c r="B333"/>
      <c r="C333"/>
      <c r="D333"/>
      <c r="E333"/>
      <c r="F333"/>
      <c r="G333"/>
      <c r="H333"/>
      <c r="I333"/>
      <c r="J333"/>
      <c r="K333"/>
      <c r="L333"/>
      <c r="M333"/>
      <c r="N333"/>
      <c r="O333"/>
      <c r="P333"/>
      <c r="Q333"/>
    </row>
    <row r="334" spans="1:17" ht="15.75" customHeight="1" x14ac:dyDescent="0.2">
      <c r="A334"/>
      <c r="B334"/>
      <c r="C334"/>
      <c r="D334"/>
      <c r="E334"/>
      <c r="F334"/>
      <c r="G334"/>
      <c r="H334"/>
      <c r="I334"/>
      <c r="J334"/>
      <c r="K334"/>
      <c r="L334"/>
      <c r="M334"/>
      <c r="N334"/>
      <c r="O334"/>
      <c r="P334"/>
      <c r="Q334"/>
    </row>
    <row r="335" spans="1:17" ht="15.75" customHeight="1" x14ac:dyDescent="0.2">
      <c r="A335"/>
      <c r="B335"/>
      <c r="C335"/>
      <c r="D335"/>
      <c r="E335"/>
      <c r="F335"/>
      <c r="G335"/>
      <c r="H335"/>
      <c r="I335"/>
      <c r="J335"/>
      <c r="K335"/>
      <c r="L335"/>
      <c r="M335"/>
      <c r="N335"/>
      <c r="O335"/>
      <c r="P335"/>
      <c r="Q335"/>
    </row>
    <row r="336" spans="1:17" ht="15.75" customHeight="1" x14ac:dyDescent="0.2">
      <c r="A336"/>
      <c r="B336"/>
      <c r="C336"/>
      <c r="D336"/>
      <c r="E336"/>
      <c r="F336"/>
      <c r="G336"/>
      <c r="H336"/>
      <c r="I336"/>
      <c r="J336"/>
      <c r="K336"/>
      <c r="L336"/>
      <c r="M336"/>
      <c r="N336"/>
      <c r="O336"/>
      <c r="P336"/>
      <c r="Q336"/>
    </row>
    <row r="337" spans="1:17" ht="15.75" customHeight="1" x14ac:dyDescent="0.2">
      <c r="A337"/>
      <c r="B337"/>
      <c r="C337"/>
      <c r="D337"/>
      <c r="E337"/>
      <c r="F337"/>
      <c r="G337"/>
      <c r="H337"/>
      <c r="I337"/>
      <c r="J337"/>
      <c r="K337"/>
      <c r="L337"/>
      <c r="M337"/>
      <c r="N337"/>
      <c r="O337"/>
      <c r="P337"/>
      <c r="Q337"/>
    </row>
    <row r="338" spans="1:17" ht="15.75" customHeight="1" x14ac:dyDescent="0.2">
      <c r="A338"/>
      <c r="B338"/>
      <c r="C338"/>
      <c r="D338"/>
      <c r="E338"/>
      <c r="F338"/>
      <c r="G338"/>
      <c r="H338"/>
      <c r="I338"/>
      <c r="J338"/>
      <c r="K338"/>
      <c r="L338"/>
      <c r="M338"/>
      <c r="N338"/>
      <c r="O338"/>
      <c r="P338"/>
      <c r="Q338"/>
    </row>
    <row r="339" spans="1:17" ht="15.75" customHeight="1" x14ac:dyDescent="0.2">
      <c r="A339"/>
      <c r="B339"/>
      <c r="C339"/>
      <c r="D339"/>
      <c r="E339"/>
      <c r="F339"/>
      <c r="G339"/>
      <c r="H339"/>
      <c r="I339"/>
      <c r="J339"/>
      <c r="K339"/>
      <c r="L339"/>
      <c r="M339"/>
      <c r="N339"/>
      <c r="O339"/>
      <c r="P339"/>
      <c r="Q339"/>
    </row>
    <row r="340" spans="1:17" ht="15.75" customHeight="1" x14ac:dyDescent="0.2">
      <c r="A340"/>
      <c r="B340"/>
      <c r="C340"/>
      <c r="D340"/>
      <c r="E340"/>
      <c r="F340"/>
      <c r="G340"/>
      <c r="H340"/>
      <c r="I340"/>
      <c r="J340"/>
      <c r="K340"/>
      <c r="L340"/>
      <c r="M340"/>
      <c r="N340"/>
      <c r="O340"/>
      <c r="P340"/>
      <c r="Q340"/>
    </row>
    <row r="341" spans="1:17" ht="15.75" customHeight="1" x14ac:dyDescent="0.2">
      <c r="A341"/>
      <c r="B341"/>
      <c r="C341"/>
      <c r="D341"/>
      <c r="E341"/>
      <c r="F341"/>
      <c r="G341"/>
      <c r="H341"/>
      <c r="I341"/>
      <c r="J341"/>
      <c r="K341"/>
      <c r="L341"/>
      <c r="M341"/>
      <c r="N341"/>
      <c r="O341"/>
      <c r="P341"/>
      <c r="Q341"/>
    </row>
    <row r="342" spans="1:17" ht="15.75" customHeight="1" x14ac:dyDescent="0.2">
      <c r="A342"/>
      <c r="B342"/>
      <c r="C342"/>
      <c r="D342"/>
      <c r="E342"/>
      <c r="F342"/>
      <c r="G342"/>
      <c r="H342"/>
      <c r="I342"/>
      <c r="J342"/>
      <c r="K342"/>
      <c r="L342"/>
      <c r="M342"/>
      <c r="N342"/>
      <c r="O342"/>
      <c r="P342"/>
      <c r="Q342"/>
    </row>
    <row r="343" spans="1:17" ht="15.75" customHeight="1" x14ac:dyDescent="0.2">
      <c r="A343"/>
      <c r="B343"/>
      <c r="C343"/>
      <c r="D343"/>
      <c r="E343"/>
      <c r="F343"/>
      <c r="G343"/>
      <c r="H343"/>
      <c r="I343"/>
      <c r="J343"/>
      <c r="K343"/>
      <c r="L343"/>
      <c r="M343"/>
      <c r="N343"/>
      <c r="O343"/>
      <c r="P343"/>
      <c r="Q343"/>
    </row>
    <row r="344" spans="1:17" ht="15.75" customHeight="1" x14ac:dyDescent="0.2">
      <c r="A344"/>
      <c r="B344"/>
      <c r="C344"/>
      <c r="D344"/>
      <c r="E344"/>
      <c r="F344"/>
      <c r="G344"/>
      <c r="H344"/>
      <c r="I344"/>
      <c r="J344"/>
      <c r="K344"/>
      <c r="L344"/>
      <c r="M344"/>
      <c r="N344"/>
      <c r="O344"/>
      <c r="P344"/>
      <c r="Q344"/>
    </row>
    <row r="345" spans="1:17" ht="15.75" customHeight="1" x14ac:dyDescent="0.2">
      <c r="A345"/>
      <c r="B345"/>
      <c r="C345"/>
      <c r="D345"/>
      <c r="E345"/>
      <c r="F345"/>
      <c r="G345"/>
      <c r="H345"/>
      <c r="I345"/>
      <c r="J345"/>
      <c r="K345"/>
      <c r="L345"/>
      <c r="M345"/>
      <c r="N345"/>
      <c r="O345"/>
      <c r="P345"/>
      <c r="Q345"/>
    </row>
    <row r="346" spans="1:17" ht="15.75" customHeight="1" x14ac:dyDescent="0.2">
      <c r="A346"/>
      <c r="B346"/>
      <c r="C346"/>
      <c r="D346"/>
      <c r="E346"/>
      <c r="F346"/>
      <c r="G346"/>
      <c r="H346"/>
      <c r="I346"/>
      <c r="J346"/>
      <c r="K346"/>
      <c r="L346"/>
      <c r="M346"/>
      <c r="N346"/>
      <c r="O346"/>
      <c r="P346"/>
      <c r="Q346"/>
    </row>
    <row r="347" spans="1:17" ht="15.75" customHeight="1" x14ac:dyDescent="0.2">
      <c r="A347"/>
      <c r="B347"/>
      <c r="C347"/>
      <c r="D347"/>
      <c r="E347"/>
      <c r="F347"/>
      <c r="G347"/>
      <c r="H347"/>
      <c r="I347"/>
      <c r="J347"/>
      <c r="K347"/>
      <c r="L347"/>
      <c r="M347"/>
      <c r="N347"/>
      <c r="O347"/>
      <c r="P347"/>
      <c r="Q347"/>
    </row>
    <row r="348" spans="1:17" ht="15.75" customHeight="1" x14ac:dyDescent="0.2">
      <c r="A348"/>
      <c r="B348"/>
      <c r="C348"/>
      <c r="D348"/>
      <c r="E348"/>
      <c r="F348"/>
      <c r="G348"/>
      <c r="H348"/>
      <c r="I348"/>
      <c r="J348"/>
      <c r="K348"/>
      <c r="L348"/>
      <c r="M348"/>
      <c r="N348"/>
      <c r="O348"/>
      <c r="P348"/>
      <c r="Q348"/>
    </row>
    <row r="349" spans="1:17" ht="15.75" customHeight="1" x14ac:dyDescent="0.2">
      <c r="A349"/>
      <c r="B349"/>
      <c r="C349"/>
      <c r="D349"/>
      <c r="E349"/>
      <c r="F349"/>
      <c r="G349"/>
      <c r="H349"/>
      <c r="I349"/>
      <c r="J349"/>
      <c r="K349"/>
      <c r="L349"/>
      <c r="M349"/>
      <c r="N349"/>
      <c r="O349"/>
      <c r="P349"/>
      <c r="Q349"/>
    </row>
    <row r="350" spans="1:17" ht="15.75" customHeight="1" x14ac:dyDescent="0.2">
      <c r="A350"/>
      <c r="B350"/>
      <c r="C350"/>
      <c r="D350"/>
      <c r="E350"/>
      <c r="F350"/>
      <c r="G350"/>
      <c r="H350"/>
      <c r="I350"/>
      <c r="J350"/>
      <c r="K350"/>
      <c r="L350"/>
      <c r="M350"/>
      <c r="N350"/>
      <c r="O350"/>
      <c r="P350"/>
      <c r="Q350"/>
    </row>
    <row r="351" spans="1:17" ht="15.75" customHeight="1" x14ac:dyDescent="0.2">
      <c r="A351"/>
      <c r="B351"/>
      <c r="C351"/>
      <c r="D351"/>
      <c r="E351"/>
      <c r="F351"/>
      <c r="G351"/>
      <c r="H351"/>
      <c r="I351"/>
      <c r="J351"/>
      <c r="K351"/>
      <c r="L351"/>
      <c r="M351"/>
      <c r="N351"/>
      <c r="O351"/>
      <c r="P351"/>
      <c r="Q351"/>
    </row>
    <row r="352" spans="1:17" ht="15.75" customHeight="1" x14ac:dyDescent="0.2">
      <c r="A352"/>
      <c r="B352"/>
      <c r="C352"/>
      <c r="D352"/>
      <c r="E352"/>
      <c r="F352"/>
      <c r="G352"/>
      <c r="H352"/>
      <c r="I352"/>
      <c r="J352"/>
      <c r="K352"/>
      <c r="L352"/>
      <c r="M352"/>
      <c r="N352"/>
      <c r="O352"/>
      <c r="P352"/>
      <c r="Q352"/>
    </row>
    <row r="353" spans="1:17" ht="15.75" customHeight="1" x14ac:dyDescent="0.2">
      <c r="A353"/>
      <c r="B353"/>
      <c r="C353"/>
      <c r="D353"/>
      <c r="E353"/>
      <c r="F353"/>
      <c r="G353"/>
      <c r="H353"/>
      <c r="I353"/>
      <c r="J353"/>
      <c r="K353"/>
      <c r="L353"/>
      <c r="M353"/>
      <c r="N353"/>
      <c r="O353"/>
      <c r="P353"/>
      <c r="Q353"/>
    </row>
    <row r="354" spans="1:17" ht="15.75" customHeight="1" x14ac:dyDescent="0.2">
      <c r="A354"/>
      <c r="B354"/>
      <c r="C354"/>
      <c r="D354"/>
      <c r="E354"/>
      <c r="F354"/>
      <c r="G354"/>
      <c r="H354"/>
      <c r="I354"/>
      <c r="J354"/>
      <c r="K354"/>
      <c r="L354"/>
      <c r="M354"/>
      <c r="N354"/>
      <c r="O354"/>
      <c r="P354"/>
      <c r="Q354"/>
    </row>
    <row r="355" spans="1:17" ht="15.75" customHeight="1" x14ac:dyDescent="0.2">
      <c r="A355"/>
      <c r="B355"/>
      <c r="C355"/>
      <c r="D355"/>
      <c r="E355"/>
      <c r="F355"/>
      <c r="G355"/>
      <c r="H355"/>
      <c r="I355"/>
      <c r="J355"/>
      <c r="K355"/>
      <c r="L355"/>
      <c r="M355"/>
      <c r="N355"/>
      <c r="O355"/>
      <c r="P355"/>
      <c r="Q355"/>
    </row>
    <row r="356" spans="1:17" ht="15.75" customHeight="1" x14ac:dyDescent="0.2">
      <c r="A356"/>
      <c r="B356"/>
      <c r="C356"/>
      <c r="D356"/>
      <c r="E356"/>
      <c r="F356"/>
      <c r="G356"/>
      <c r="H356"/>
      <c r="I356"/>
      <c r="J356"/>
      <c r="K356"/>
      <c r="L356"/>
      <c r="M356"/>
      <c r="N356"/>
      <c r="O356"/>
      <c r="P356"/>
      <c r="Q356"/>
    </row>
    <row r="357" spans="1:17" ht="15.75" customHeight="1" x14ac:dyDescent="0.2">
      <c r="A357"/>
      <c r="B357"/>
      <c r="C357"/>
      <c r="D357"/>
      <c r="E357"/>
      <c r="F357"/>
      <c r="G357"/>
      <c r="H357"/>
      <c r="I357"/>
      <c r="J357"/>
      <c r="K357"/>
      <c r="L357"/>
      <c r="M357"/>
      <c r="N357"/>
      <c r="O357"/>
      <c r="P357"/>
      <c r="Q357"/>
    </row>
    <row r="358" spans="1:17" ht="15.75" customHeight="1" x14ac:dyDescent="0.2">
      <c r="A358"/>
      <c r="B358"/>
      <c r="C358"/>
      <c r="D358"/>
      <c r="E358"/>
      <c r="F358"/>
      <c r="G358"/>
      <c r="H358"/>
      <c r="I358"/>
      <c r="J358"/>
      <c r="K358"/>
      <c r="L358"/>
      <c r="M358"/>
      <c r="N358"/>
      <c r="O358"/>
      <c r="P358"/>
      <c r="Q358"/>
    </row>
    <row r="359" spans="1:17" ht="15.75" customHeight="1" x14ac:dyDescent="0.2">
      <c r="A359"/>
      <c r="B359"/>
      <c r="C359"/>
      <c r="D359"/>
      <c r="E359"/>
      <c r="F359"/>
      <c r="G359"/>
      <c r="H359"/>
      <c r="I359"/>
      <c r="J359"/>
      <c r="K359"/>
      <c r="L359"/>
      <c r="M359"/>
      <c r="N359"/>
      <c r="O359"/>
      <c r="P359"/>
      <c r="Q359"/>
    </row>
    <row r="360" spans="1:17" ht="15.75" customHeight="1" x14ac:dyDescent="0.2">
      <c r="A360"/>
      <c r="B360"/>
      <c r="C360"/>
      <c r="D360"/>
      <c r="E360"/>
      <c r="F360"/>
      <c r="G360"/>
      <c r="H360"/>
      <c r="I360"/>
      <c r="J360"/>
      <c r="K360"/>
      <c r="L360"/>
      <c r="M360"/>
      <c r="N360"/>
      <c r="O360"/>
      <c r="P360"/>
      <c r="Q360"/>
    </row>
    <row r="361" spans="1:17" ht="15.75" customHeight="1" x14ac:dyDescent="0.2">
      <c r="A361"/>
      <c r="B361"/>
      <c r="C361"/>
      <c r="D361"/>
      <c r="E361"/>
      <c r="F361"/>
      <c r="G361"/>
      <c r="H361"/>
      <c r="I361"/>
      <c r="J361"/>
      <c r="K361"/>
      <c r="L361"/>
      <c r="M361"/>
      <c r="N361"/>
      <c r="O361"/>
      <c r="P361"/>
      <c r="Q361"/>
    </row>
    <row r="362" spans="1:17" ht="15.75" customHeight="1" x14ac:dyDescent="0.2">
      <c r="A362"/>
      <c r="B362"/>
      <c r="C362"/>
      <c r="D362"/>
      <c r="E362"/>
      <c r="F362"/>
      <c r="G362"/>
      <c r="H362"/>
      <c r="I362"/>
      <c r="J362"/>
      <c r="K362"/>
      <c r="L362"/>
      <c r="M362"/>
      <c r="N362"/>
      <c r="O362"/>
      <c r="P362"/>
      <c r="Q362"/>
    </row>
    <row r="363" spans="1:17" ht="15.75" customHeight="1" x14ac:dyDescent="0.2">
      <c r="A363"/>
      <c r="B363"/>
      <c r="C363"/>
      <c r="D363"/>
      <c r="E363"/>
      <c r="F363"/>
      <c r="G363"/>
      <c r="H363"/>
      <c r="I363"/>
      <c r="J363"/>
      <c r="K363"/>
      <c r="L363"/>
      <c r="M363"/>
      <c r="N363"/>
      <c r="O363"/>
      <c r="P363"/>
      <c r="Q363"/>
    </row>
    <row r="364" spans="1:17" ht="15.75" customHeight="1" x14ac:dyDescent="0.2">
      <c r="A364"/>
      <c r="B364"/>
      <c r="C364"/>
      <c r="D364"/>
      <c r="E364"/>
      <c r="F364"/>
      <c r="G364"/>
      <c r="H364"/>
      <c r="I364"/>
      <c r="J364"/>
      <c r="K364"/>
      <c r="L364"/>
      <c r="M364"/>
      <c r="N364"/>
      <c r="O364"/>
      <c r="P364"/>
      <c r="Q364"/>
    </row>
    <row r="365" spans="1:17" ht="15.75" customHeight="1" x14ac:dyDescent="0.2">
      <c r="A365"/>
      <c r="B365"/>
      <c r="C365"/>
      <c r="D365"/>
      <c r="E365"/>
      <c r="F365"/>
      <c r="G365"/>
      <c r="H365"/>
      <c r="I365"/>
      <c r="J365"/>
      <c r="K365"/>
      <c r="L365"/>
      <c r="M365"/>
      <c r="N365"/>
      <c r="O365"/>
      <c r="P365"/>
      <c r="Q365"/>
    </row>
    <row r="366" spans="1:17" ht="15.75" customHeight="1" x14ac:dyDescent="0.2">
      <c r="A366"/>
      <c r="B366"/>
      <c r="C366"/>
      <c r="D366"/>
      <c r="E366"/>
      <c r="F366"/>
      <c r="G366"/>
      <c r="H366"/>
      <c r="I366"/>
      <c r="J366"/>
      <c r="K366"/>
      <c r="L366"/>
      <c r="M366"/>
      <c r="N366"/>
      <c r="O366"/>
      <c r="P366"/>
      <c r="Q366"/>
    </row>
    <row r="367" spans="1:17" ht="15.75" customHeight="1" x14ac:dyDescent="0.2">
      <c r="A367"/>
      <c r="B367"/>
      <c r="C367"/>
      <c r="D367"/>
      <c r="E367"/>
      <c r="F367"/>
      <c r="G367"/>
      <c r="H367"/>
      <c r="I367"/>
      <c r="J367"/>
      <c r="K367"/>
      <c r="L367"/>
      <c r="M367"/>
      <c r="N367"/>
      <c r="O367"/>
      <c r="P367"/>
      <c r="Q367"/>
    </row>
    <row r="368" spans="1:17" ht="15.75" customHeight="1" x14ac:dyDescent="0.2">
      <c r="A368"/>
      <c r="B368"/>
      <c r="C368"/>
      <c r="D368"/>
      <c r="E368"/>
      <c r="F368"/>
      <c r="G368"/>
      <c r="H368"/>
      <c r="I368"/>
      <c r="J368"/>
      <c r="K368"/>
      <c r="L368"/>
      <c r="M368"/>
      <c r="N368"/>
      <c r="O368"/>
      <c r="P368"/>
      <c r="Q368"/>
    </row>
    <row r="369" spans="1:17" ht="15.75" customHeight="1" x14ac:dyDescent="0.2">
      <c r="A369"/>
      <c r="B369"/>
      <c r="C369"/>
      <c r="D369"/>
      <c r="E369"/>
      <c r="F369"/>
      <c r="G369"/>
      <c r="H369"/>
      <c r="I369"/>
      <c r="J369"/>
      <c r="K369"/>
      <c r="L369"/>
      <c r="M369"/>
      <c r="N369"/>
      <c r="O369"/>
      <c r="P369"/>
      <c r="Q369"/>
    </row>
    <row r="370" spans="1:17" ht="15.75" customHeight="1" x14ac:dyDescent="0.2">
      <c r="A370"/>
      <c r="B370"/>
      <c r="C370"/>
      <c r="D370"/>
      <c r="E370"/>
      <c r="F370"/>
      <c r="G370"/>
      <c r="H370"/>
      <c r="I370"/>
      <c r="J370"/>
      <c r="K370"/>
      <c r="L370"/>
      <c r="M370"/>
      <c r="N370"/>
      <c r="O370"/>
      <c r="P370"/>
      <c r="Q370"/>
    </row>
    <row r="371" spans="1:17" ht="15.75" customHeight="1" x14ac:dyDescent="0.2">
      <c r="A371"/>
      <c r="B371"/>
      <c r="C371"/>
      <c r="D371"/>
      <c r="E371"/>
      <c r="F371"/>
      <c r="G371"/>
      <c r="H371"/>
      <c r="I371"/>
      <c r="J371"/>
      <c r="K371"/>
      <c r="L371"/>
      <c r="M371"/>
      <c r="N371"/>
      <c r="O371"/>
      <c r="P371"/>
      <c r="Q371"/>
    </row>
    <row r="372" spans="1:17" ht="15.75" customHeight="1" x14ac:dyDescent="0.2">
      <c r="A372"/>
      <c r="B372"/>
      <c r="C372"/>
      <c r="D372"/>
      <c r="E372"/>
      <c r="F372"/>
      <c r="G372"/>
      <c r="H372"/>
      <c r="I372"/>
      <c r="J372"/>
      <c r="K372"/>
      <c r="L372"/>
      <c r="M372"/>
      <c r="N372"/>
      <c r="O372"/>
      <c r="P372"/>
      <c r="Q372"/>
    </row>
    <row r="373" spans="1:17" ht="15.75" customHeight="1" x14ac:dyDescent="0.2">
      <c r="A373"/>
      <c r="B373"/>
      <c r="C373"/>
      <c r="D373"/>
      <c r="E373"/>
      <c r="F373"/>
      <c r="G373"/>
      <c r="H373"/>
      <c r="I373"/>
      <c r="J373"/>
      <c r="K373"/>
      <c r="L373"/>
      <c r="M373"/>
      <c r="N373"/>
      <c r="O373"/>
      <c r="P373"/>
      <c r="Q373"/>
    </row>
    <row r="374" spans="1:17" ht="15.75" customHeight="1" x14ac:dyDescent="0.2">
      <c r="A374"/>
      <c r="B374"/>
      <c r="C374"/>
      <c r="D374"/>
      <c r="E374"/>
      <c r="F374"/>
      <c r="G374"/>
      <c r="H374"/>
      <c r="I374"/>
      <c r="J374"/>
      <c r="K374"/>
      <c r="L374"/>
      <c r="M374"/>
      <c r="N374"/>
      <c r="O374"/>
      <c r="P374"/>
      <c r="Q374"/>
    </row>
    <row r="375" spans="1:17" ht="15.75" customHeight="1" x14ac:dyDescent="0.2">
      <c r="A375"/>
      <c r="B375"/>
      <c r="C375"/>
      <c r="D375"/>
      <c r="E375"/>
      <c r="F375"/>
      <c r="G375"/>
      <c r="H375"/>
      <c r="I375"/>
      <c r="J375"/>
      <c r="K375"/>
      <c r="L375"/>
      <c r="M375"/>
      <c r="N375"/>
      <c r="O375"/>
      <c r="P375"/>
      <c r="Q375"/>
    </row>
    <row r="376" spans="1:17" ht="15.75" customHeight="1" x14ac:dyDescent="0.2">
      <c r="A376"/>
      <c r="B376"/>
      <c r="C376"/>
      <c r="D376"/>
      <c r="E376"/>
      <c r="F376"/>
      <c r="G376"/>
      <c r="H376"/>
      <c r="I376"/>
      <c r="J376"/>
      <c r="K376"/>
      <c r="L376"/>
      <c r="M376"/>
      <c r="N376"/>
      <c r="O376"/>
      <c r="P376"/>
      <c r="Q376"/>
    </row>
    <row r="377" spans="1:17" ht="15.75" customHeight="1" x14ac:dyDescent="0.2">
      <c r="A377"/>
      <c r="B377"/>
      <c r="C377"/>
      <c r="D377"/>
      <c r="E377"/>
      <c r="F377"/>
      <c r="G377"/>
      <c r="H377"/>
      <c r="I377"/>
      <c r="J377"/>
      <c r="K377"/>
      <c r="L377"/>
      <c r="M377"/>
      <c r="N377"/>
      <c r="O377"/>
      <c r="P377"/>
      <c r="Q377"/>
    </row>
    <row r="378" spans="1:17" ht="15.75" customHeight="1" x14ac:dyDescent="0.2">
      <c r="A378"/>
      <c r="B378"/>
      <c r="C378"/>
      <c r="D378"/>
      <c r="E378"/>
      <c r="F378"/>
      <c r="G378"/>
      <c r="H378"/>
      <c r="I378"/>
      <c r="J378"/>
      <c r="K378"/>
      <c r="L378"/>
      <c r="M378"/>
      <c r="N378"/>
      <c r="O378"/>
      <c r="P378"/>
      <c r="Q378"/>
    </row>
    <row r="379" spans="1:17" ht="15.75" customHeight="1" x14ac:dyDescent="0.2">
      <c r="A379"/>
      <c r="B379"/>
      <c r="C379"/>
      <c r="D379"/>
      <c r="E379"/>
      <c r="F379"/>
      <c r="G379"/>
      <c r="H379"/>
      <c r="I379"/>
      <c r="J379"/>
      <c r="K379"/>
      <c r="L379"/>
      <c r="M379"/>
      <c r="N379"/>
      <c r="O379"/>
      <c r="P379"/>
      <c r="Q379"/>
    </row>
    <row r="380" spans="1:17" ht="15.75" customHeight="1" x14ac:dyDescent="0.2">
      <c r="A380"/>
      <c r="B380"/>
      <c r="C380"/>
      <c r="D380"/>
      <c r="E380"/>
      <c r="F380"/>
      <c r="G380"/>
      <c r="H380"/>
      <c r="I380"/>
      <c r="J380"/>
      <c r="K380"/>
      <c r="L380"/>
      <c r="M380"/>
      <c r="N380"/>
      <c r="O380"/>
      <c r="P380"/>
      <c r="Q380"/>
    </row>
    <row r="381" spans="1:17" ht="15.75" customHeight="1" x14ac:dyDescent="0.2">
      <c r="A381"/>
      <c r="B381"/>
      <c r="C381"/>
      <c r="D381"/>
      <c r="E381"/>
      <c r="F381"/>
      <c r="G381"/>
      <c r="H381"/>
      <c r="I381"/>
      <c r="J381"/>
      <c r="K381"/>
      <c r="L381"/>
      <c r="M381"/>
      <c r="N381"/>
      <c r="O381"/>
      <c r="P381"/>
      <c r="Q381"/>
    </row>
    <row r="382" spans="1:17" ht="15.75" customHeight="1" x14ac:dyDescent="0.2">
      <c r="A382"/>
      <c r="B382"/>
      <c r="C382"/>
      <c r="D382"/>
      <c r="E382"/>
      <c r="F382"/>
      <c r="G382"/>
      <c r="H382"/>
      <c r="I382"/>
      <c r="J382"/>
      <c r="K382"/>
      <c r="L382"/>
      <c r="M382"/>
      <c r="N382"/>
      <c r="O382"/>
      <c r="P382"/>
      <c r="Q382"/>
    </row>
    <row r="383" spans="1:17" ht="15.75" customHeight="1" x14ac:dyDescent="0.2">
      <c r="A383"/>
      <c r="B383"/>
      <c r="C383"/>
      <c r="D383"/>
      <c r="E383"/>
      <c r="F383"/>
      <c r="G383"/>
      <c r="H383"/>
      <c r="I383"/>
      <c r="J383"/>
      <c r="K383"/>
      <c r="L383"/>
      <c r="M383"/>
      <c r="N383"/>
      <c r="O383"/>
      <c r="P383"/>
      <c r="Q383"/>
    </row>
    <row r="384" spans="1:17" ht="15.75" customHeight="1" x14ac:dyDescent="0.2">
      <c r="A384"/>
      <c r="B384"/>
      <c r="C384"/>
      <c r="D384"/>
      <c r="E384"/>
      <c r="F384"/>
      <c r="G384"/>
      <c r="H384"/>
      <c r="I384"/>
      <c r="J384"/>
      <c r="K384"/>
      <c r="L384"/>
      <c r="M384"/>
      <c r="N384"/>
      <c r="O384"/>
      <c r="P384"/>
      <c r="Q384"/>
    </row>
    <row r="385" spans="1:17" ht="15.75" customHeight="1" x14ac:dyDescent="0.2">
      <c r="A385"/>
      <c r="B385"/>
      <c r="C385"/>
      <c r="D385"/>
      <c r="E385"/>
      <c r="F385"/>
      <c r="G385"/>
      <c r="H385"/>
      <c r="I385"/>
      <c r="J385"/>
      <c r="K385"/>
      <c r="L385"/>
      <c r="M385"/>
      <c r="N385"/>
      <c r="O385"/>
      <c r="P385"/>
      <c r="Q385"/>
    </row>
    <row r="386" spans="1:17" ht="15.75" customHeight="1" x14ac:dyDescent="0.2">
      <c r="A386"/>
      <c r="B386"/>
      <c r="C386"/>
      <c r="D386"/>
      <c r="E386"/>
      <c r="F386"/>
      <c r="G386"/>
      <c r="H386"/>
      <c r="I386"/>
      <c r="J386"/>
      <c r="K386"/>
      <c r="L386"/>
      <c r="M386"/>
      <c r="N386"/>
      <c r="O386"/>
      <c r="P386"/>
      <c r="Q386"/>
    </row>
    <row r="387" spans="1:17" ht="15.75" customHeight="1" x14ac:dyDescent="0.2">
      <c r="A387"/>
      <c r="B387"/>
      <c r="C387"/>
      <c r="D387"/>
      <c r="E387"/>
      <c r="F387"/>
      <c r="G387"/>
      <c r="H387"/>
      <c r="I387"/>
      <c r="J387"/>
      <c r="K387"/>
      <c r="L387"/>
      <c r="M387"/>
      <c r="N387"/>
      <c r="O387"/>
      <c r="P387"/>
      <c r="Q387"/>
    </row>
    <row r="388" spans="1:17" ht="15.75" customHeight="1" x14ac:dyDescent="0.2">
      <c r="A388"/>
      <c r="B388"/>
      <c r="C388"/>
      <c r="D388"/>
      <c r="E388"/>
      <c r="F388"/>
      <c r="G388"/>
      <c r="H388"/>
      <c r="I388"/>
      <c r="J388"/>
      <c r="K388"/>
      <c r="L388"/>
      <c r="M388"/>
      <c r="N388"/>
      <c r="O388"/>
      <c r="P388"/>
      <c r="Q388"/>
    </row>
    <row r="389" spans="1:17" ht="15.75" customHeight="1" x14ac:dyDescent="0.2">
      <c r="A389"/>
      <c r="B389"/>
      <c r="C389"/>
      <c r="D389"/>
      <c r="E389"/>
      <c r="F389"/>
      <c r="G389"/>
      <c r="H389"/>
      <c r="I389"/>
      <c r="J389"/>
      <c r="K389"/>
      <c r="L389"/>
      <c r="M389"/>
      <c r="N389"/>
      <c r="O389"/>
      <c r="P389"/>
      <c r="Q389"/>
    </row>
    <row r="390" spans="1:17" ht="15.75" customHeight="1" x14ac:dyDescent="0.2">
      <c r="A390"/>
      <c r="B390"/>
      <c r="C390"/>
      <c r="D390"/>
      <c r="E390"/>
      <c r="F390"/>
      <c r="G390"/>
      <c r="H390"/>
      <c r="I390"/>
      <c r="J390"/>
      <c r="K390"/>
      <c r="L390"/>
      <c r="M390"/>
      <c r="N390"/>
      <c r="O390"/>
      <c r="P390"/>
      <c r="Q390"/>
    </row>
    <row r="391" spans="1:17" ht="15.75" customHeight="1" x14ac:dyDescent="0.2">
      <c r="A391"/>
      <c r="B391"/>
      <c r="C391"/>
      <c r="D391"/>
      <c r="E391"/>
      <c r="F391"/>
      <c r="G391"/>
      <c r="H391"/>
      <c r="I391"/>
      <c r="J391"/>
      <c r="K391"/>
      <c r="L391"/>
      <c r="M391"/>
      <c r="N391"/>
      <c r="O391"/>
      <c r="P391"/>
      <c r="Q391"/>
    </row>
    <row r="392" spans="1:17" ht="15.75" customHeight="1" x14ac:dyDescent="0.2">
      <c r="A392"/>
      <c r="B392"/>
      <c r="C392"/>
      <c r="D392"/>
      <c r="E392"/>
      <c r="F392"/>
      <c r="G392"/>
      <c r="H392"/>
      <c r="I392"/>
      <c r="J392"/>
      <c r="K392"/>
      <c r="L392"/>
      <c r="M392"/>
      <c r="N392"/>
      <c r="O392"/>
      <c r="P392"/>
      <c r="Q392"/>
    </row>
    <row r="393" spans="1:17" ht="15.75" customHeight="1" x14ac:dyDescent="0.2">
      <c r="A393"/>
      <c r="B393"/>
      <c r="C393"/>
      <c r="D393"/>
      <c r="E393"/>
      <c r="F393"/>
      <c r="G393"/>
      <c r="H393"/>
      <c r="I393"/>
      <c r="J393"/>
      <c r="K393"/>
      <c r="L393"/>
      <c r="M393"/>
      <c r="N393"/>
      <c r="O393"/>
      <c r="P393"/>
      <c r="Q393"/>
    </row>
    <row r="394" spans="1:17" ht="15.75" customHeight="1" x14ac:dyDescent="0.2">
      <c r="A394"/>
      <c r="B394"/>
      <c r="C394"/>
      <c r="D394"/>
      <c r="E394"/>
      <c r="F394"/>
      <c r="G394"/>
      <c r="H394"/>
      <c r="I394"/>
      <c r="J394"/>
      <c r="K394"/>
      <c r="L394"/>
      <c r="M394"/>
      <c r="N394"/>
      <c r="O394"/>
      <c r="P394"/>
      <c r="Q394"/>
    </row>
    <row r="395" spans="1:17" ht="15.75" customHeight="1" x14ac:dyDescent="0.2">
      <c r="A395"/>
      <c r="B395"/>
      <c r="C395"/>
      <c r="D395"/>
      <c r="E395"/>
      <c r="F395"/>
      <c r="G395"/>
      <c r="H395"/>
      <c r="I395"/>
      <c r="J395"/>
      <c r="K395"/>
      <c r="L395"/>
      <c r="M395"/>
      <c r="N395"/>
      <c r="O395"/>
      <c r="P395"/>
      <c r="Q395"/>
    </row>
    <row r="396" spans="1:17" ht="15.75" customHeight="1" x14ac:dyDescent="0.2">
      <c r="A396"/>
      <c r="B396"/>
      <c r="C396"/>
      <c r="D396"/>
      <c r="E396"/>
      <c r="F396"/>
      <c r="G396"/>
      <c r="H396"/>
      <c r="I396"/>
      <c r="J396"/>
      <c r="K396"/>
      <c r="L396"/>
      <c r="M396"/>
      <c r="N396"/>
      <c r="O396"/>
      <c r="P396"/>
      <c r="Q396"/>
    </row>
    <row r="397" spans="1:17" ht="15.75" customHeight="1" x14ac:dyDescent="0.2">
      <c r="A397"/>
      <c r="B397"/>
      <c r="C397"/>
      <c r="D397"/>
      <c r="E397"/>
      <c r="F397"/>
      <c r="G397"/>
      <c r="H397"/>
      <c r="I397"/>
      <c r="J397"/>
      <c r="K397"/>
      <c r="L397"/>
      <c r="M397"/>
      <c r="N397"/>
      <c r="O397"/>
      <c r="P397"/>
      <c r="Q397"/>
    </row>
    <row r="398" spans="1:17" ht="15.75" customHeight="1" x14ac:dyDescent="0.2">
      <c r="A398"/>
      <c r="B398"/>
      <c r="C398"/>
      <c r="D398"/>
      <c r="E398"/>
      <c r="F398"/>
      <c r="G398"/>
      <c r="H398"/>
      <c r="I398"/>
      <c r="J398"/>
      <c r="K398"/>
      <c r="L398"/>
      <c r="M398"/>
      <c r="N398"/>
      <c r="O398"/>
      <c r="P398"/>
      <c r="Q398"/>
    </row>
    <row r="399" spans="1:17" ht="15.75" customHeight="1" x14ac:dyDescent="0.2">
      <c r="A399"/>
      <c r="B399"/>
      <c r="C399"/>
      <c r="D399"/>
      <c r="E399"/>
      <c r="F399"/>
      <c r="G399"/>
      <c r="H399"/>
      <c r="I399"/>
      <c r="J399"/>
      <c r="K399"/>
      <c r="L399"/>
      <c r="M399"/>
      <c r="N399"/>
      <c r="O399"/>
      <c r="P399"/>
      <c r="Q399"/>
    </row>
    <row r="400" spans="1:17" ht="15.75" customHeight="1" x14ac:dyDescent="0.2">
      <c r="A400"/>
      <c r="B400"/>
      <c r="C400"/>
      <c r="D400"/>
      <c r="E400"/>
      <c r="F400"/>
      <c r="G400"/>
      <c r="H400"/>
      <c r="I400"/>
      <c r="J400"/>
      <c r="K400"/>
      <c r="L400"/>
      <c r="M400"/>
      <c r="N400"/>
      <c r="O400"/>
      <c r="P400"/>
      <c r="Q400"/>
    </row>
    <row r="401" spans="1:17" ht="15.75" customHeight="1" x14ac:dyDescent="0.2">
      <c r="A401"/>
      <c r="B401"/>
      <c r="C401"/>
      <c r="D401"/>
      <c r="E401"/>
      <c r="F401"/>
      <c r="G401"/>
      <c r="H401"/>
      <c r="I401"/>
      <c r="J401"/>
      <c r="K401"/>
      <c r="L401"/>
      <c r="M401"/>
      <c r="N401"/>
      <c r="O401"/>
      <c r="P401"/>
      <c r="Q401"/>
    </row>
    <row r="402" spans="1:17" ht="15.75" customHeight="1" x14ac:dyDescent="0.2">
      <c r="A402"/>
      <c r="B402"/>
      <c r="C402"/>
      <c r="D402"/>
      <c r="E402"/>
      <c r="F402"/>
      <c r="G402"/>
      <c r="H402"/>
      <c r="I402"/>
      <c r="J402"/>
      <c r="K402"/>
      <c r="L402"/>
      <c r="M402"/>
      <c r="N402"/>
      <c r="O402"/>
      <c r="P402"/>
      <c r="Q402"/>
    </row>
    <row r="403" spans="1:17" ht="15.75" customHeight="1" x14ac:dyDescent="0.2">
      <c r="A403"/>
      <c r="B403"/>
      <c r="C403"/>
      <c r="D403"/>
      <c r="E403"/>
      <c r="F403"/>
      <c r="G403"/>
      <c r="H403"/>
      <c r="I403"/>
      <c r="J403"/>
      <c r="K403"/>
      <c r="L403"/>
      <c r="M403"/>
      <c r="N403"/>
      <c r="O403"/>
      <c r="P403"/>
      <c r="Q403"/>
    </row>
    <row r="404" spans="1:17" ht="15.75" customHeight="1" x14ac:dyDescent="0.2">
      <c r="A404"/>
      <c r="B404"/>
      <c r="C404"/>
      <c r="D404"/>
      <c r="E404"/>
      <c r="F404"/>
      <c r="G404"/>
      <c r="H404"/>
      <c r="I404"/>
      <c r="J404"/>
      <c r="K404"/>
      <c r="L404"/>
      <c r="M404"/>
      <c r="N404"/>
      <c r="O404"/>
      <c r="P404"/>
      <c r="Q404"/>
    </row>
    <row r="405" spans="1:17" ht="15.75" customHeight="1" x14ac:dyDescent="0.2">
      <c r="A405"/>
      <c r="B405"/>
      <c r="C405"/>
      <c r="D405"/>
      <c r="E405"/>
      <c r="F405"/>
      <c r="G405"/>
      <c r="H405"/>
      <c r="I405"/>
      <c r="J405"/>
      <c r="K405"/>
      <c r="L405"/>
      <c r="M405"/>
      <c r="N405"/>
      <c r="O405"/>
      <c r="P405"/>
      <c r="Q405"/>
    </row>
    <row r="406" spans="1:17" ht="15.75" customHeight="1" x14ac:dyDescent="0.2">
      <c r="A406"/>
      <c r="B406"/>
      <c r="C406"/>
      <c r="D406"/>
      <c r="E406"/>
      <c r="F406"/>
      <c r="G406"/>
      <c r="H406"/>
      <c r="I406"/>
      <c r="J406"/>
      <c r="K406"/>
      <c r="L406"/>
      <c r="M406"/>
      <c r="N406"/>
      <c r="O406"/>
      <c r="P406"/>
      <c r="Q406"/>
    </row>
    <row r="407" spans="1:17" ht="15.75" customHeight="1" x14ac:dyDescent="0.2">
      <c r="A407"/>
      <c r="B407"/>
      <c r="C407"/>
      <c r="D407"/>
      <c r="E407"/>
      <c r="F407"/>
      <c r="G407"/>
      <c r="H407"/>
      <c r="I407"/>
      <c r="J407"/>
      <c r="K407"/>
      <c r="L407"/>
      <c r="M407"/>
      <c r="N407"/>
      <c r="O407"/>
      <c r="P407"/>
      <c r="Q407"/>
    </row>
    <row r="408" spans="1:17" ht="15.75" customHeight="1" x14ac:dyDescent="0.2">
      <c r="A408"/>
      <c r="B408"/>
      <c r="C408"/>
      <c r="D408"/>
      <c r="E408"/>
      <c r="F408"/>
      <c r="G408"/>
      <c r="H408"/>
      <c r="I408"/>
      <c r="J408"/>
      <c r="K408"/>
      <c r="L408"/>
      <c r="M408"/>
      <c r="N408"/>
      <c r="O408"/>
      <c r="P408"/>
      <c r="Q408"/>
    </row>
    <row r="409" spans="1:17" ht="15.75" customHeight="1" x14ac:dyDescent="0.2">
      <c r="A409"/>
      <c r="B409"/>
      <c r="C409"/>
      <c r="D409"/>
      <c r="E409"/>
      <c r="F409"/>
      <c r="G409"/>
      <c r="H409"/>
      <c r="I409"/>
      <c r="J409"/>
      <c r="K409"/>
      <c r="L409"/>
      <c r="M409"/>
      <c r="N409"/>
      <c r="O409"/>
      <c r="P409"/>
      <c r="Q409"/>
    </row>
    <row r="410" spans="1:17" ht="15.75" customHeight="1" x14ac:dyDescent="0.2">
      <c r="A410"/>
      <c r="B410"/>
      <c r="C410"/>
      <c r="D410"/>
      <c r="E410"/>
      <c r="F410"/>
      <c r="G410"/>
      <c r="H410"/>
      <c r="I410"/>
      <c r="J410"/>
      <c r="K410"/>
      <c r="L410"/>
      <c r="M410"/>
      <c r="N410"/>
      <c r="O410"/>
      <c r="P410"/>
      <c r="Q410"/>
    </row>
    <row r="411" spans="1:17" ht="15.75" customHeight="1" x14ac:dyDescent="0.2">
      <c r="A411"/>
      <c r="B411"/>
      <c r="C411"/>
      <c r="D411"/>
      <c r="E411"/>
      <c r="F411"/>
      <c r="G411"/>
      <c r="H411"/>
      <c r="I411"/>
      <c r="J411"/>
      <c r="K411"/>
      <c r="L411"/>
      <c r="M411"/>
      <c r="N411"/>
      <c r="O411"/>
      <c r="P411"/>
      <c r="Q411"/>
    </row>
    <row r="412" spans="1:17" ht="15.75" customHeight="1" x14ac:dyDescent="0.2">
      <c r="A412"/>
      <c r="B412"/>
      <c r="C412"/>
      <c r="D412"/>
      <c r="E412"/>
      <c r="F412"/>
      <c r="G412"/>
      <c r="H412"/>
      <c r="I412"/>
      <c r="J412"/>
      <c r="K412"/>
      <c r="L412"/>
      <c r="M412"/>
      <c r="N412"/>
      <c r="O412"/>
      <c r="P412"/>
      <c r="Q412"/>
    </row>
    <row r="413" spans="1:17" ht="15.75" customHeight="1" x14ac:dyDescent="0.2">
      <c r="A413"/>
      <c r="B413"/>
      <c r="C413"/>
      <c r="D413"/>
      <c r="E413"/>
      <c r="F413"/>
      <c r="G413"/>
      <c r="H413"/>
      <c r="I413"/>
      <c r="J413"/>
      <c r="K413"/>
      <c r="L413"/>
      <c r="M413"/>
      <c r="N413"/>
      <c r="O413"/>
      <c r="P413"/>
      <c r="Q413"/>
    </row>
    <row r="414" spans="1:17" ht="15.75" customHeight="1" x14ac:dyDescent="0.2">
      <c r="A414"/>
      <c r="B414"/>
      <c r="C414"/>
      <c r="D414"/>
      <c r="E414"/>
      <c r="F414"/>
      <c r="G414"/>
      <c r="H414"/>
      <c r="I414"/>
      <c r="J414"/>
      <c r="K414"/>
      <c r="L414"/>
      <c r="M414"/>
      <c r="N414"/>
      <c r="O414"/>
      <c r="P414"/>
      <c r="Q414"/>
    </row>
    <row r="415" spans="1:17" ht="15.75" customHeight="1" x14ac:dyDescent="0.2">
      <c r="A415"/>
      <c r="B415"/>
      <c r="C415"/>
      <c r="D415"/>
      <c r="E415"/>
      <c r="F415"/>
      <c r="G415"/>
      <c r="H415"/>
      <c r="I415"/>
      <c r="J415"/>
      <c r="K415"/>
      <c r="L415"/>
      <c r="M415"/>
      <c r="N415"/>
      <c r="O415"/>
      <c r="P415"/>
      <c r="Q415"/>
    </row>
    <row r="416" spans="1:17" ht="15.75" customHeight="1" x14ac:dyDescent="0.2">
      <c r="A416"/>
      <c r="B416"/>
      <c r="C416"/>
      <c r="D416"/>
      <c r="E416"/>
      <c r="F416"/>
      <c r="G416"/>
      <c r="H416"/>
      <c r="I416"/>
      <c r="J416"/>
      <c r="K416"/>
      <c r="L416"/>
      <c r="M416"/>
      <c r="N416"/>
      <c r="O416"/>
      <c r="P416"/>
      <c r="Q416"/>
    </row>
    <row r="417" spans="1:17" ht="15.75" customHeight="1" x14ac:dyDescent="0.2">
      <c r="A417"/>
      <c r="B417"/>
      <c r="C417"/>
      <c r="D417"/>
      <c r="E417"/>
      <c r="F417"/>
      <c r="G417"/>
      <c r="H417"/>
      <c r="I417"/>
      <c r="J417"/>
      <c r="K417"/>
      <c r="L417"/>
      <c r="M417"/>
      <c r="N417"/>
      <c r="O417"/>
      <c r="P417"/>
      <c r="Q417"/>
    </row>
    <row r="418" spans="1:17" ht="15.75" customHeight="1" x14ac:dyDescent="0.2">
      <c r="A418"/>
      <c r="B418"/>
      <c r="C418"/>
      <c r="D418"/>
      <c r="E418"/>
      <c r="F418"/>
      <c r="G418"/>
      <c r="H418"/>
      <c r="I418"/>
      <c r="J418"/>
      <c r="K418"/>
      <c r="L418"/>
      <c r="M418"/>
      <c r="N418"/>
      <c r="O418"/>
      <c r="P418"/>
      <c r="Q418"/>
    </row>
    <row r="419" spans="1:17" ht="15.75" customHeight="1" x14ac:dyDescent="0.2">
      <c r="A419"/>
      <c r="B419"/>
      <c r="C419"/>
      <c r="D419"/>
      <c r="E419"/>
      <c r="F419"/>
      <c r="G419"/>
      <c r="H419"/>
      <c r="I419"/>
      <c r="J419"/>
      <c r="K419"/>
      <c r="L419"/>
      <c r="M419"/>
      <c r="N419"/>
      <c r="O419"/>
      <c r="P419"/>
      <c r="Q419"/>
    </row>
    <row r="420" spans="1:17" ht="15.75" customHeight="1" x14ac:dyDescent="0.2">
      <c r="A420"/>
      <c r="B420"/>
      <c r="C420"/>
      <c r="D420"/>
      <c r="E420"/>
      <c r="F420"/>
      <c r="G420"/>
      <c r="H420"/>
      <c r="I420"/>
      <c r="J420"/>
      <c r="K420"/>
      <c r="L420"/>
      <c r="M420"/>
      <c r="N420"/>
      <c r="O420"/>
      <c r="P420"/>
      <c r="Q420"/>
    </row>
    <row r="421" spans="1:17" ht="15.75" customHeight="1" x14ac:dyDescent="0.2">
      <c r="A421"/>
      <c r="B421"/>
      <c r="C421"/>
      <c r="D421"/>
      <c r="E421"/>
      <c r="F421"/>
      <c r="G421"/>
      <c r="H421"/>
      <c r="I421"/>
      <c r="J421"/>
      <c r="K421"/>
      <c r="L421"/>
      <c r="M421"/>
      <c r="N421"/>
      <c r="O421"/>
      <c r="P421"/>
      <c r="Q421"/>
    </row>
    <row r="422" spans="1:17" ht="15.75" customHeight="1" x14ac:dyDescent="0.2">
      <c r="A422"/>
      <c r="B422"/>
      <c r="C422"/>
      <c r="D422"/>
      <c r="E422"/>
      <c r="F422"/>
      <c r="G422"/>
      <c r="H422"/>
      <c r="I422"/>
      <c r="J422"/>
      <c r="K422"/>
      <c r="L422"/>
      <c r="M422"/>
      <c r="N422"/>
      <c r="O422"/>
      <c r="P422"/>
      <c r="Q422"/>
    </row>
    <row r="423" spans="1:17" ht="15.75" customHeight="1" x14ac:dyDescent="0.2">
      <c r="A423"/>
      <c r="B423"/>
      <c r="C423"/>
      <c r="D423"/>
      <c r="E423"/>
      <c r="F423"/>
      <c r="G423"/>
      <c r="H423"/>
      <c r="I423"/>
      <c r="J423"/>
      <c r="K423"/>
      <c r="L423"/>
      <c r="M423"/>
      <c r="N423"/>
      <c r="O423"/>
      <c r="P423"/>
      <c r="Q423"/>
    </row>
    <row r="424" spans="1:17" ht="15.75" customHeight="1" x14ac:dyDescent="0.2">
      <c r="A424"/>
      <c r="B424"/>
      <c r="C424"/>
      <c r="D424"/>
      <c r="E424"/>
      <c r="F424"/>
      <c r="G424"/>
      <c r="H424"/>
      <c r="I424"/>
      <c r="J424"/>
      <c r="K424"/>
      <c r="L424"/>
      <c r="M424"/>
      <c r="N424"/>
      <c r="O424"/>
      <c r="P424"/>
      <c r="Q424"/>
    </row>
    <row r="425" spans="1:17" ht="15.75" customHeight="1" x14ac:dyDescent="0.2">
      <c r="A425"/>
      <c r="B425"/>
      <c r="C425"/>
      <c r="D425"/>
      <c r="E425"/>
      <c r="F425"/>
      <c r="G425"/>
      <c r="H425"/>
      <c r="I425"/>
      <c r="J425"/>
      <c r="K425"/>
      <c r="L425"/>
      <c r="M425"/>
      <c r="N425"/>
      <c r="O425"/>
      <c r="P425"/>
      <c r="Q425"/>
    </row>
    <row r="426" spans="1:17" ht="15.75" customHeight="1" x14ac:dyDescent="0.2">
      <c r="A426"/>
      <c r="B426"/>
      <c r="C426"/>
      <c r="D426"/>
      <c r="E426"/>
      <c r="F426"/>
      <c r="G426"/>
      <c r="H426"/>
      <c r="I426"/>
      <c r="J426"/>
      <c r="K426"/>
      <c r="L426"/>
      <c r="M426"/>
      <c r="N426"/>
      <c r="O426"/>
      <c r="P426"/>
      <c r="Q426"/>
    </row>
    <row r="427" spans="1:17" ht="15.75" customHeight="1" x14ac:dyDescent="0.2">
      <c r="A427"/>
      <c r="B427"/>
      <c r="C427"/>
      <c r="D427"/>
      <c r="E427"/>
      <c r="F427"/>
      <c r="G427"/>
      <c r="H427"/>
      <c r="I427"/>
      <c r="J427"/>
      <c r="K427"/>
      <c r="L427"/>
      <c r="M427"/>
      <c r="N427"/>
      <c r="O427"/>
      <c r="P427"/>
      <c r="Q427"/>
    </row>
    <row r="428" spans="1:17" ht="15.75" customHeight="1" x14ac:dyDescent="0.2">
      <c r="A428"/>
      <c r="B428"/>
      <c r="C428"/>
      <c r="D428"/>
      <c r="E428"/>
      <c r="F428"/>
      <c r="G428"/>
      <c r="H428"/>
      <c r="I428"/>
      <c r="J428"/>
      <c r="K428"/>
      <c r="L428"/>
      <c r="M428"/>
      <c r="N428"/>
      <c r="O428"/>
      <c r="P428"/>
      <c r="Q428"/>
    </row>
    <row r="429" spans="1:17" ht="15.75" customHeight="1" x14ac:dyDescent="0.2">
      <c r="A429"/>
      <c r="B429"/>
      <c r="C429"/>
      <c r="D429"/>
      <c r="E429"/>
      <c r="F429"/>
      <c r="G429"/>
      <c r="H429"/>
      <c r="I429"/>
      <c r="J429"/>
      <c r="K429"/>
      <c r="L429"/>
      <c r="M429"/>
      <c r="N429"/>
      <c r="O429"/>
      <c r="P429"/>
      <c r="Q429"/>
    </row>
    <row r="430" spans="1:17" ht="15.75" customHeight="1" x14ac:dyDescent="0.2">
      <c r="A430"/>
      <c r="B430"/>
      <c r="C430"/>
      <c r="D430"/>
      <c r="E430"/>
      <c r="F430"/>
      <c r="G430"/>
      <c r="H430"/>
      <c r="I430"/>
      <c r="J430"/>
      <c r="K430"/>
      <c r="L430"/>
      <c r="M430"/>
      <c r="N430"/>
      <c r="O430"/>
      <c r="P430"/>
      <c r="Q430"/>
    </row>
    <row r="431" spans="1:17" ht="15.75" customHeight="1" x14ac:dyDescent="0.2">
      <c r="A431"/>
      <c r="B431"/>
      <c r="C431"/>
      <c r="D431"/>
      <c r="E431"/>
      <c r="F431"/>
      <c r="G431"/>
      <c r="H431"/>
      <c r="I431"/>
      <c r="J431"/>
      <c r="K431"/>
      <c r="L431"/>
      <c r="M431"/>
      <c r="N431"/>
      <c r="O431"/>
      <c r="P431"/>
      <c r="Q431"/>
    </row>
    <row r="432" spans="1:17" ht="15.75" customHeight="1" x14ac:dyDescent="0.2">
      <c r="A432"/>
      <c r="B432"/>
      <c r="C432"/>
      <c r="D432"/>
      <c r="E432"/>
      <c r="F432"/>
      <c r="G432"/>
      <c r="H432"/>
      <c r="I432"/>
      <c r="J432"/>
      <c r="K432"/>
      <c r="L432"/>
      <c r="M432"/>
      <c r="N432"/>
      <c r="O432"/>
      <c r="P432"/>
      <c r="Q432"/>
    </row>
    <row r="433" spans="1:17" ht="15.75" customHeight="1" x14ac:dyDescent="0.2">
      <c r="A433"/>
      <c r="B433"/>
      <c r="C433"/>
      <c r="D433"/>
      <c r="E433"/>
      <c r="F433"/>
      <c r="G433"/>
      <c r="H433"/>
      <c r="I433"/>
      <c r="J433"/>
      <c r="K433"/>
      <c r="L433"/>
      <c r="M433"/>
      <c r="N433"/>
      <c r="O433"/>
      <c r="P433"/>
      <c r="Q433"/>
    </row>
    <row r="434" spans="1:17" ht="15.75" customHeight="1" x14ac:dyDescent="0.2">
      <c r="A434"/>
      <c r="B434"/>
      <c r="C434"/>
      <c r="D434"/>
      <c r="E434"/>
      <c r="F434"/>
      <c r="G434"/>
      <c r="H434"/>
      <c r="I434"/>
      <c r="J434"/>
      <c r="K434"/>
      <c r="L434"/>
      <c r="M434"/>
      <c r="N434"/>
      <c r="O434"/>
      <c r="P434"/>
      <c r="Q434"/>
    </row>
    <row r="435" spans="1:17" ht="15.75" customHeight="1" x14ac:dyDescent="0.2">
      <c r="A435"/>
      <c r="B435"/>
      <c r="C435"/>
      <c r="D435"/>
      <c r="E435"/>
      <c r="F435"/>
      <c r="G435"/>
      <c r="H435"/>
      <c r="I435"/>
      <c r="J435"/>
      <c r="K435"/>
      <c r="L435"/>
      <c r="M435"/>
      <c r="N435"/>
      <c r="O435"/>
      <c r="P435"/>
      <c r="Q435"/>
    </row>
    <row r="436" spans="1:17" ht="15.75" customHeight="1" x14ac:dyDescent="0.2">
      <c r="A436"/>
      <c r="B436"/>
      <c r="C436"/>
      <c r="D436"/>
      <c r="E436"/>
      <c r="F436"/>
      <c r="G436"/>
      <c r="H436"/>
      <c r="I436"/>
      <c r="J436"/>
      <c r="K436"/>
      <c r="L436"/>
      <c r="M436"/>
      <c r="N436"/>
      <c r="O436"/>
      <c r="P436"/>
      <c r="Q436"/>
    </row>
    <row r="437" spans="1:17" ht="15.75" customHeight="1" x14ac:dyDescent="0.2">
      <c r="A437"/>
      <c r="B437"/>
      <c r="C437"/>
      <c r="D437"/>
      <c r="E437"/>
      <c r="F437"/>
      <c r="G437"/>
      <c r="H437"/>
      <c r="I437"/>
      <c r="J437"/>
      <c r="K437"/>
      <c r="L437"/>
      <c r="M437"/>
      <c r="N437"/>
      <c r="O437"/>
      <c r="P437"/>
      <c r="Q437"/>
    </row>
    <row r="438" spans="1:17" ht="15.75" customHeight="1" x14ac:dyDescent="0.2">
      <c r="A438"/>
      <c r="B438"/>
      <c r="C438"/>
      <c r="D438"/>
      <c r="E438"/>
      <c r="F438"/>
      <c r="G438"/>
      <c r="H438"/>
      <c r="I438"/>
      <c r="J438"/>
      <c r="K438"/>
      <c r="L438"/>
      <c r="M438"/>
      <c r="N438"/>
      <c r="O438"/>
      <c r="P438"/>
      <c r="Q438"/>
    </row>
    <row r="439" spans="1:17" ht="15.75" customHeight="1" x14ac:dyDescent="0.2">
      <c r="A439"/>
      <c r="B439"/>
      <c r="C439"/>
      <c r="D439"/>
      <c r="E439"/>
      <c r="F439"/>
      <c r="G439"/>
      <c r="H439"/>
      <c r="I439"/>
      <c r="J439"/>
      <c r="K439"/>
      <c r="L439"/>
      <c r="M439"/>
      <c r="N439"/>
      <c r="O439"/>
      <c r="P439"/>
      <c r="Q439"/>
    </row>
    <row r="440" spans="1:17" ht="15.75" customHeight="1" x14ac:dyDescent="0.2">
      <c r="A440"/>
      <c r="B440"/>
      <c r="C440"/>
      <c r="D440"/>
      <c r="E440"/>
      <c r="F440"/>
      <c r="G440"/>
      <c r="H440"/>
      <c r="I440"/>
      <c r="J440"/>
      <c r="K440"/>
      <c r="L440"/>
      <c r="M440"/>
      <c r="N440"/>
      <c r="O440"/>
      <c r="P440"/>
      <c r="Q440"/>
    </row>
    <row r="441" spans="1:17" ht="15.75" customHeight="1" x14ac:dyDescent="0.2">
      <c r="A441"/>
      <c r="B441"/>
      <c r="C441"/>
      <c r="D441"/>
      <c r="E441"/>
      <c r="F441"/>
      <c r="G441"/>
      <c r="H441"/>
      <c r="I441"/>
      <c r="J441"/>
      <c r="K441"/>
      <c r="L441"/>
      <c r="M441"/>
      <c r="N441"/>
      <c r="O441"/>
      <c r="P441"/>
      <c r="Q441"/>
    </row>
    <row r="442" spans="1:17" ht="15.75" customHeight="1" x14ac:dyDescent="0.2">
      <c r="A442"/>
      <c r="B442"/>
      <c r="C442"/>
      <c r="D442"/>
      <c r="E442"/>
      <c r="F442"/>
      <c r="G442"/>
      <c r="H442"/>
      <c r="I442"/>
      <c r="J442"/>
      <c r="K442"/>
      <c r="L442"/>
      <c r="M442"/>
      <c r="N442"/>
      <c r="O442"/>
      <c r="P442"/>
      <c r="Q442"/>
    </row>
    <row r="443" spans="1:17" ht="15.75" customHeight="1" x14ac:dyDescent="0.2">
      <c r="A443"/>
      <c r="B443"/>
      <c r="C443"/>
      <c r="D443"/>
      <c r="E443"/>
      <c r="F443"/>
      <c r="G443"/>
      <c r="H443"/>
      <c r="I443"/>
      <c r="J443"/>
      <c r="K443"/>
      <c r="L443"/>
      <c r="M443"/>
      <c r="N443"/>
      <c r="O443"/>
      <c r="P443"/>
      <c r="Q443"/>
    </row>
    <row r="444" spans="1:17" ht="15.75" customHeight="1" x14ac:dyDescent="0.2">
      <c r="A444"/>
      <c r="B444"/>
      <c r="C444"/>
      <c r="D444"/>
      <c r="E444"/>
      <c r="F444"/>
      <c r="G444"/>
      <c r="H444"/>
      <c r="I444"/>
      <c r="J444"/>
      <c r="K444"/>
      <c r="L444"/>
      <c r="M444"/>
      <c r="N444"/>
      <c r="O444"/>
      <c r="P444"/>
      <c r="Q444"/>
    </row>
    <row r="445" spans="1:17" ht="15.75" customHeight="1" x14ac:dyDescent="0.2">
      <c r="A445"/>
      <c r="B445"/>
      <c r="C445"/>
      <c r="D445"/>
      <c r="E445"/>
      <c r="F445"/>
      <c r="G445"/>
      <c r="H445"/>
      <c r="I445"/>
      <c r="J445"/>
      <c r="K445"/>
      <c r="L445"/>
      <c r="M445"/>
      <c r="N445"/>
      <c r="O445"/>
      <c r="P445"/>
      <c r="Q445"/>
    </row>
    <row r="446" spans="1:17" ht="15.75" customHeight="1" x14ac:dyDescent="0.2">
      <c r="A446"/>
      <c r="B446"/>
      <c r="C446"/>
      <c r="D446"/>
      <c r="E446"/>
      <c r="F446"/>
      <c r="G446"/>
      <c r="H446"/>
      <c r="I446"/>
      <c r="J446"/>
      <c r="K446"/>
      <c r="L446"/>
      <c r="M446"/>
      <c r="N446"/>
      <c r="O446"/>
      <c r="P446"/>
      <c r="Q446"/>
    </row>
    <row r="447" spans="1:17" ht="15.75" customHeight="1" x14ac:dyDescent="0.2">
      <c r="A447"/>
      <c r="B447"/>
      <c r="C447"/>
      <c r="D447"/>
      <c r="E447"/>
      <c r="F447"/>
      <c r="G447"/>
      <c r="H447"/>
      <c r="I447"/>
      <c r="J447"/>
      <c r="K447"/>
      <c r="L447"/>
      <c r="M447"/>
      <c r="N447"/>
      <c r="O447"/>
      <c r="P447"/>
      <c r="Q447"/>
    </row>
    <row r="448" spans="1:17" ht="15.75" customHeight="1" x14ac:dyDescent="0.2">
      <c r="A448"/>
      <c r="B448"/>
      <c r="C448"/>
      <c r="D448"/>
      <c r="E448"/>
      <c r="F448"/>
      <c r="G448"/>
      <c r="H448"/>
      <c r="I448"/>
      <c r="J448"/>
      <c r="K448"/>
      <c r="L448"/>
      <c r="M448"/>
      <c r="N448"/>
      <c r="O448"/>
      <c r="P448"/>
      <c r="Q448"/>
    </row>
    <row r="449" spans="1:17" ht="15.75" customHeight="1" x14ac:dyDescent="0.2">
      <c r="A449"/>
      <c r="B449"/>
      <c r="C449"/>
      <c r="D449"/>
      <c r="E449"/>
      <c r="F449"/>
      <c r="G449"/>
      <c r="H449"/>
      <c r="I449"/>
      <c r="J449"/>
      <c r="K449"/>
      <c r="L449"/>
      <c r="M449"/>
      <c r="N449"/>
      <c r="O449"/>
      <c r="P449"/>
      <c r="Q449"/>
    </row>
    <row r="450" spans="1:17" ht="15.75" customHeight="1" x14ac:dyDescent="0.2">
      <c r="A450"/>
      <c r="B450"/>
      <c r="C450"/>
      <c r="D450"/>
      <c r="E450"/>
      <c r="F450"/>
      <c r="G450"/>
      <c r="H450"/>
      <c r="I450"/>
      <c r="J450"/>
      <c r="K450"/>
      <c r="L450"/>
      <c r="M450"/>
      <c r="N450"/>
      <c r="O450"/>
      <c r="P450"/>
      <c r="Q450"/>
    </row>
    <row r="451" spans="1:17" ht="15.75" customHeight="1" x14ac:dyDescent="0.2">
      <c r="A451"/>
      <c r="B451"/>
      <c r="C451"/>
      <c r="D451"/>
      <c r="E451"/>
      <c r="F451"/>
      <c r="G451"/>
      <c r="H451"/>
      <c r="I451"/>
      <c r="J451"/>
      <c r="K451"/>
      <c r="L451"/>
      <c r="M451"/>
      <c r="N451"/>
      <c r="O451"/>
      <c r="P451"/>
      <c r="Q451"/>
    </row>
    <row r="452" spans="1:17" ht="15.75" customHeight="1" x14ac:dyDescent="0.2">
      <c r="A452"/>
      <c r="B452"/>
      <c r="C452"/>
      <c r="D452"/>
      <c r="E452"/>
      <c r="F452"/>
      <c r="G452"/>
      <c r="H452"/>
      <c r="I452"/>
      <c r="J452"/>
      <c r="K452"/>
      <c r="L452"/>
      <c r="M452"/>
      <c r="N452"/>
      <c r="O452"/>
      <c r="P452"/>
      <c r="Q452"/>
    </row>
    <row r="453" spans="1:17" ht="15.75" customHeight="1" x14ac:dyDescent="0.2">
      <c r="A453"/>
      <c r="B453"/>
      <c r="C453"/>
      <c r="D453"/>
      <c r="E453"/>
      <c r="F453"/>
      <c r="G453"/>
      <c r="H453"/>
      <c r="I453"/>
      <c r="J453"/>
      <c r="K453"/>
      <c r="L453"/>
      <c r="M453"/>
      <c r="N453"/>
      <c r="O453"/>
      <c r="P453"/>
      <c r="Q453"/>
    </row>
    <row r="454" spans="1:17" ht="15.75" customHeight="1" x14ac:dyDescent="0.2">
      <c r="A454"/>
      <c r="B454"/>
      <c r="C454"/>
      <c r="D454"/>
      <c r="E454"/>
      <c r="F454"/>
      <c r="G454"/>
      <c r="H454"/>
      <c r="I454"/>
      <c r="J454"/>
      <c r="K454"/>
      <c r="L454"/>
      <c r="M454"/>
      <c r="N454"/>
      <c r="O454"/>
      <c r="P454"/>
      <c r="Q454"/>
    </row>
    <row r="455" spans="1:17" ht="15.75" customHeight="1" x14ac:dyDescent="0.2">
      <c r="A455"/>
      <c r="B455"/>
      <c r="C455"/>
      <c r="D455"/>
      <c r="E455"/>
      <c r="F455"/>
      <c r="G455"/>
      <c r="H455"/>
      <c r="I455"/>
      <c r="J455"/>
      <c r="K455"/>
      <c r="L455"/>
      <c r="M455"/>
      <c r="N455"/>
      <c r="O455"/>
      <c r="P455"/>
      <c r="Q455"/>
    </row>
    <row r="456" spans="1:17" ht="15.75" customHeight="1" x14ac:dyDescent="0.2">
      <c r="A456"/>
      <c r="B456"/>
      <c r="C456"/>
      <c r="D456"/>
      <c r="E456"/>
      <c r="F456"/>
      <c r="G456"/>
      <c r="H456"/>
      <c r="I456"/>
      <c r="J456"/>
      <c r="K456"/>
      <c r="L456"/>
      <c r="M456"/>
      <c r="N456"/>
      <c r="O456"/>
      <c r="P456"/>
      <c r="Q456"/>
    </row>
    <row r="457" spans="1:17" ht="15.75" customHeight="1" x14ac:dyDescent="0.2">
      <c r="A457"/>
      <c r="B457"/>
      <c r="C457"/>
      <c r="D457"/>
      <c r="E457"/>
      <c r="F457"/>
      <c r="G457"/>
      <c r="H457"/>
      <c r="I457"/>
      <c r="J457"/>
      <c r="K457"/>
      <c r="L457"/>
      <c r="M457"/>
      <c r="N457"/>
      <c r="O457"/>
      <c r="P457"/>
      <c r="Q457"/>
    </row>
    <row r="458" spans="1:17" ht="15.75" customHeight="1" x14ac:dyDescent="0.2">
      <c r="A458"/>
      <c r="B458"/>
      <c r="C458"/>
      <c r="D458"/>
      <c r="E458"/>
      <c r="F458"/>
      <c r="G458"/>
      <c r="H458"/>
      <c r="I458"/>
      <c r="J458"/>
      <c r="K458"/>
      <c r="L458"/>
      <c r="M458"/>
      <c r="N458"/>
      <c r="O458"/>
      <c r="P458"/>
      <c r="Q458"/>
    </row>
    <row r="459" spans="1:17" ht="15.75" customHeight="1" x14ac:dyDescent="0.2">
      <c r="A459"/>
      <c r="B459"/>
      <c r="C459"/>
      <c r="D459"/>
      <c r="E459"/>
      <c r="F459"/>
      <c r="G459"/>
      <c r="H459"/>
      <c r="I459"/>
      <c r="J459"/>
      <c r="K459"/>
      <c r="L459"/>
      <c r="M459"/>
      <c r="N459"/>
      <c r="O459"/>
      <c r="P459"/>
      <c r="Q459"/>
    </row>
    <row r="460" spans="1:17" ht="15.75" customHeight="1" x14ac:dyDescent="0.2">
      <c r="A460"/>
      <c r="B460"/>
      <c r="C460"/>
      <c r="D460"/>
      <c r="E460"/>
      <c r="F460"/>
      <c r="G460"/>
      <c r="H460"/>
      <c r="I460"/>
      <c r="J460"/>
      <c r="K460"/>
      <c r="L460"/>
      <c r="M460"/>
      <c r="N460"/>
      <c r="O460"/>
      <c r="P460"/>
      <c r="Q460"/>
    </row>
    <row r="461" spans="1:17" ht="15.75" customHeight="1" x14ac:dyDescent="0.2">
      <c r="A461"/>
      <c r="B461"/>
      <c r="C461"/>
      <c r="D461"/>
      <c r="E461"/>
      <c r="F461"/>
      <c r="G461"/>
      <c r="H461"/>
      <c r="I461"/>
      <c r="J461"/>
      <c r="K461"/>
      <c r="L461"/>
      <c r="M461"/>
      <c r="N461"/>
      <c r="O461"/>
      <c r="P461"/>
      <c r="Q461"/>
    </row>
    <row r="462" spans="1:17" ht="15.75" customHeight="1" x14ac:dyDescent="0.2">
      <c r="A462"/>
      <c r="B462"/>
      <c r="C462"/>
      <c r="D462"/>
      <c r="E462"/>
      <c r="F462"/>
      <c r="G462"/>
      <c r="H462"/>
      <c r="I462"/>
      <c r="J462"/>
      <c r="K462"/>
      <c r="L462"/>
      <c r="M462"/>
      <c r="N462"/>
      <c r="O462"/>
      <c r="P462"/>
      <c r="Q462"/>
    </row>
    <row r="463" spans="1:17" ht="15.75" customHeight="1" x14ac:dyDescent="0.2">
      <c r="A463"/>
      <c r="B463"/>
      <c r="C463"/>
      <c r="D463"/>
      <c r="E463"/>
      <c r="F463"/>
      <c r="G463"/>
      <c r="H463"/>
      <c r="I463"/>
      <c r="J463"/>
      <c r="K463"/>
      <c r="L463"/>
      <c r="M463"/>
      <c r="N463"/>
      <c r="O463"/>
      <c r="P463"/>
      <c r="Q463"/>
    </row>
    <row r="464" spans="1:17" ht="15.75" customHeight="1" x14ac:dyDescent="0.2">
      <c r="A464"/>
      <c r="B464"/>
      <c r="C464"/>
      <c r="D464"/>
      <c r="E464"/>
      <c r="F464"/>
      <c r="G464"/>
      <c r="H464"/>
      <c r="I464"/>
      <c r="J464"/>
      <c r="K464"/>
      <c r="L464"/>
      <c r="M464"/>
      <c r="N464"/>
      <c r="O464"/>
      <c r="P464"/>
      <c r="Q464"/>
    </row>
    <row r="465" spans="1:17" ht="15.75" customHeight="1" x14ac:dyDescent="0.2">
      <c r="A465"/>
      <c r="B465"/>
      <c r="C465"/>
      <c r="D465"/>
      <c r="E465"/>
      <c r="F465"/>
      <c r="G465"/>
      <c r="H465"/>
      <c r="I465"/>
      <c r="J465"/>
      <c r="K465"/>
      <c r="L465"/>
      <c r="M465"/>
      <c r="N465"/>
      <c r="O465"/>
      <c r="P465"/>
      <c r="Q465"/>
    </row>
    <row r="466" spans="1:17" ht="15.75" customHeight="1" x14ac:dyDescent="0.2">
      <c r="A466"/>
      <c r="B466"/>
      <c r="C466"/>
      <c r="D466"/>
      <c r="E466"/>
      <c r="F466"/>
      <c r="G466"/>
      <c r="H466"/>
      <c r="I466"/>
      <c r="J466"/>
      <c r="K466"/>
      <c r="L466"/>
      <c r="M466"/>
      <c r="N466"/>
      <c r="O466"/>
      <c r="P466"/>
      <c r="Q466"/>
    </row>
    <row r="467" spans="1:17" ht="15.75" customHeight="1" x14ac:dyDescent="0.2">
      <c r="A467"/>
      <c r="B467"/>
      <c r="C467"/>
      <c r="D467"/>
      <c r="E467"/>
      <c r="F467"/>
      <c r="G467"/>
      <c r="H467"/>
      <c r="I467"/>
      <c r="J467"/>
      <c r="K467"/>
      <c r="L467"/>
      <c r="M467"/>
      <c r="N467"/>
      <c r="O467"/>
      <c r="P467"/>
      <c r="Q467"/>
    </row>
    <row r="468" spans="1:17" ht="15.75" customHeight="1" x14ac:dyDescent="0.2">
      <c r="A468"/>
      <c r="B468"/>
      <c r="C468"/>
      <c r="D468"/>
      <c r="E468"/>
      <c r="F468"/>
      <c r="G468"/>
      <c r="H468"/>
      <c r="I468"/>
      <c r="J468"/>
      <c r="K468"/>
      <c r="L468"/>
      <c r="M468"/>
      <c r="N468"/>
      <c r="O468"/>
      <c r="P468"/>
      <c r="Q468"/>
    </row>
    <row r="469" spans="1:17" ht="15.75" customHeight="1" x14ac:dyDescent="0.2">
      <c r="A469"/>
      <c r="B469"/>
      <c r="C469"/>
      <c r="D469"/>
      <c r="E469"/>
      <c r="F469"/>
      <c r="G469"/>
      <c r="H469"/>
      <c r="I469"/>
      <c r="J469"/>
      <c r="K469"/>
      <c r="L469"/>
      <c r="M469"/>
      <c r="N469"/>
      <c r="O469"/>
      <c r="P469"/>
      <c r="Q469"/>
    </row>
    <row r="470" spans="1:17" ht="15.75" customHeight="1" x14ac:dyDescent="0.2">
      <c r="A470"/>
      <c r="B470"/>
      <c r="C470"/>
      <c r="D470"/>
      <c r="E470"/>
      <c r="F470"/>
      <c r="G470"/>
      <c r="H470"/>
      <c r="I470"/>
      <c r="J470"/>
      <c r="K470"/>
      <c r="L470"/>
      <c r="M470"/>
      <c r="N470"/>
      <c r="O470"/>
      <c r="P470"/>
      <c r="Q470"/>
    </row>
    <row r="471" spans="1:17" ht="15.75" customHeight="1" x14ac:dyDescent="0.2">
      <c r="A471"/>
      <c r="B471"/>
      <c r="C471"/>
      <c r="D471"/>
      <c r="E471"/>
      <c r="F471"/>
      <c r="G471"/>
      <c r="H471"/>
      <c r="I471"/>
      <c r="J471"/>
      <c r="K471"/>
      <c r="L471"/>
      <c r="M471"/>
      <c r="N471"/>
      <c r="O471"/>
      <c r="P471"/>
      <c r="Q471"/>
    </row>
    <row r="472" spans="1:17" ht="15.75" customHeight="1" x14ac:dyDescent="0.2">
      <c r="A472"/>
      <c r="B472"/>
      <c r="C472"/>
      <c r="D472"/>
      <c r="E472"/>
      <c r="F472"/>
      <c r="G472"/>
      <c r="H472"/>
      <c r="I472"/>
      <c r="J472"/>
      <c r="K472"/>
      <c r="L472"/>
      <c r="M472"/>
      <c r="N472"/>
      <c r="O472"/>
      <c r="P472"/>
      <c r="Q472"/>
    </row>
    <row r="473" spans="1:17" ht="15.75" customHeight="1" x14ac:dyDescent="0.2">
      <c r="A473"/>
      <c r="B473"/>
      <c r="C473"/>
      <c r="D473"/>
      <c r="E473"/>
      <c r="F473"/>
      <c r="G473"/>
      <c r="H473"/>
      <c r="I473"/>
      <c r="J473"/>
      <c r="K473"/>
      <c r="L473"/>
      <c r="M473"/>
      <c r="N473"/>
      <c r="O473"/>
      <c r="P473"/>
      <c r="Q473"/>
    </row>
    <row r="474" spans="1:17" ht="15.75" customHeight="1" x14ac:dyDescent="0.2">
      <c r="A474"/>
      <c r="B474"/>
      <c r="C474"/>
      <c r="D474"/>
      <c r="E474"/>
      <c r="F474"/>
      <c r="G474"/>
      <c r="H474"/>
      <c r="I474"/>
      <c r="J474"/>
      <c r="K474"/>
      <c r="L474"/>
      <c r="M474"/>
      <c r="N474"/>
      <c r="O474"/>
      <c r="P474"/>
      <c r="Q474"/>
    </row>
    <row r="475" spans="1:17" ht="15.75" customHeight="1" x14ac:dyDescent="0.2">
      <c r="A475"/>
      <c r="B475"/>
      <c r="C475"/>
      <c r="D475"/>
      <c r="E475"/>
      <c r="F475"/>
      <c r="G475"/>
      <c r="H475"/>
      <c r="I475"/>
      <c r="J475"/>
      <c r="K475"/>
      <c r="L475"/>
      <c r="M475"/>
      <c r="N475"/>
      <c r="O475"/>
      <c r="P475"/>
      <c r="Q475"/>
    </row>
    <row r="476" spans="1:17" ht="15.75" customHeight="1" x14ac:dyDescent="0.2">
      <c r="A476"/>
      <c r="B476"/>
      <c r="C476"/>
      <c r="D476"/>
      <c r="E476"/>
      <c r="F476"/>
      <c r="G476"/>
      <c r="H476"/>
      <c r="I476"/>
      <c r="J476"/>
      <c r="K476"/>
      <c r="L476"/>
      <c r="M476"/>
      <c r="N476"/>
      <c r="O476"/>
      <c r="P476"/>
      <c r="Q476"/>
    </row>
    <row r="477" spans="1:17" ht="15.75" customHeight="1" x14ac:dyDescent="0.2">
      <c r="A477"/>
      <c r="B477"/>
      <c r="C477"/>
      <c r="D477"/>
      <c r="E477"/>
      <c r="F477"/>
      <c r="G477"/>
      <c r="H477"/>
      <c r="I477"/>
      <c r="J477"/>
      <c r="K477"/>
      <c r="L477"/>
      <c r="M477"/>
      <c r="N477"/>
      <c r="O477"/>
      <c r="P477"/>
      <c r="Q477"/>
    </row>
    <row r="478" spans="1:17" ht="15.75" customHeight="1" x14ac:dyDescent="0.2">
      <c r="A478"/>
      <c r="B478"/>
      <c r="C478"/>
      <c r="D478"/>
      <c r="E478"/>
      <c r="F478"/>
      <c r="G478"/>
      <c r="H478"/>
      <c r="I478"/>
      <c r="J478"/>
      <c r="K478"/>
      <c r="L478"/>
      <c r="M478"/>
      <c r="N478"/>
      <c r="O478"/>
      <c r="P478"/>
      <c r="Q478"/>
    </row>
    <row r="479" spans="1:17" ht="15.75" customHeight="1" x14ac:dyDescent="0.2">
      <c r="A479"/>
      <c r="B479"/>
      <c r="C479"/>
      <c r="D479"/>
      <c r="E479"/>
      <c r="F479"/>
      <c r="G479"/>
      <c r="H479"/>
      <c r="I479"/>
      <c r="J479"/>
      <c r="K479"/>
      <c r="L479"/>
      <c r="M479"/>
      <c r="N479"/>
      <c r="O479"/>
      <c r="P479"/>
      <c r="Q479"/>
    </row>
    <row r="480" spans="1:17" ht="15.75" customHeight="1" x14ac:dyDescent="0.2">
      <c r="A480"/>
      <c r="B480"/>
      <c r="C480"/>
      <c r="D480"/>
      <c r="E480"/>
      <c r="F480"/>
      <c r="G480"/>
      <c r="H480"/>
      <c r="I480"/>
      <c r="J480"/>
      <c r="K480"/>
      <c r="L480"/>
      <c r="M480"/>
      <c r="N480"/>
      <c r="O480"/>
      <c r="P480"/>
      <c r="Q480"/>
    </row>
    <row r="481" spans="1:17" ht="15.75" customHeight="1" x14ac:dyDescent="0.2">
      <c r="A481"/>
      <c r="B481"/>
      <c r="C481"/>
      <c r="D481"/>
      <c r="E481"/>
      <c r="F481"/>
      <c r="G481"/>
      <c r="H481"/>
      <c r="I481"/>
      <c r="J481"/>
      <c r="K481"/>
      <c r="L481"/>
      <c r="M481"/>
      <c r="N481"/>
      <c r="O481"/>
      <c r="P481"/>
      <c r="Q481"/>
    </row>
    <row r="482" spans="1:17" ht="15.75" customHeight="1" x14ac:dyDescent="0.2">
      <c r="A482"/>
      <c r="B482"/>
      <c r="C482"/>
      <c r="D482"/>
      <c r="E482"/>
      <c r="F482"/>
      <c r="G482"/>
      <c r="H482"/>
      <c r="I482"/>
      <c r="J482"/>
      <c r="K482"/>
      <c r="L482"/>
      <c r="M482"/>
      <c r="N482"/>
      <c r="O482"/>
      <c r="P482"/>
      <c r="Q482"/>
    </row>
    <row r="483" spans="1:17" ht="15.75" customHeight="1" x14ac:dyDescent="0.2">
      <c r="A483"/>
      <c r="B483"/>
      <c r="C483"/>
      <c r="D483"/>
      <c r="E483"/>
      <c r="F483"/>
      <c r="G483"/>
      <c r="H483"/>
      <c r="I483"/>
      <c r="J483"/>
      <c r="K483"/>
      <c r="L483"/>
      <c r="M483"/>
      <c r="N483"/>
      <c r="O483"/>
      <c r="P483"/>
      <c r="Q483"/>
    </row>
    <row r="484" spans="1:17" ht="15.75" customHeight="1" x14ac:dyDescent="0.2">
      <c r="A484"/>
      <c r="B484"/>
      <c r="C484"/>
      <c r="D484"/>
      <c r="E484"/>
      <c r="F484"/>
      <c r="G484"/>
      <c r="H484"/>
      <c r="I484"/>
      <c r="J484"/>
      <c r="K484"/>
      <c r="L484"/>
      <c r="M484"/>
      <c r="N484"/>
      <c r="O484"/>
      <c r="P484"/>
      <c r="Q484"/>
    </row>
    <row r="485" spans="1:17" ht="15.75" customHeight="1" x14ac:dyDescent="0.2">
      <c r="A485"/>
      <c r="B485"/>
      <c r="C485"/>
      <c r="D485"/>
      <c r="E485"/>
      <c r="F485"/>
      <c r="G485"/>
      <c r="H485"/>
      <c r="I485"/>
      <c r="J485"/>
      <c r="K485"/>
      <c r="L485"/>
      <c r="M485"/>
      <c r="N485"/>
      <c r="O485"/>
      <c r="P485"/>
      <c r="Q485"/>
    </row>
    <row r="486" spans="1:17" ht="15.75" customHeight="1" x14ac:dyDescent="0.2">
      <c r="A486"/>
      <c r="B486"/>
      <c r="C486"/>
      <c r="D486"/>
      <c r="E486"/>
      <c r="F486"/>
      <c r="G486"/>
      <c r="H486"/>
      <c r="I486"/>
      <c r="J486"/>
      <c r="K486"/>
      <c r="L486"/>
      <c r="M486"/>
      <c r="N486"/>
      <c r="O486"/>
      <c r="P486"/>
      <c r="Q486"/>
    </row>
    <row r="487" spans="1:17" ht="15.75" customHeight="1" x14ac:dyDescent="0.2">
      <c r="A487"/>
      <c r="B487"/>
      <c r="C487"/>
      <c r="D487"/>
      <c r="E487"/>
      <c r="F487"/>
      <c r="G487"/>
      <c r="H487"/>
      <c r="I487"/>
      <c r="J487"/>
      <c r="K487"/>
      <c r="L487"/>
      <c r="M487"/>
      <c r="N487"/>
      <c r="O487"/>
      <c r="P487"/>
      <c r="Q487"/>
    </row>
    <row r="488" spans="1:17" ht="15.75" customHeight="1" x14ac:dyDescent="0.2">
      <c r="A488"/>
      <c r="B488"/>
      <c r="C488"/>
      <c r="D488"/>
      <c r="E488"/>
      <c r="F488"/>
      <c r="G488"/>
      <c r="H488"/>
      <c r="I488"/>
      <c r="J488"/>
      <c r="K488"/>
      <c r="L488"/>
      <c r="M488"/>
      <c r="N488"/>
      <c r="O488"/>
      <c r="P488"/>
      <c r="Q488"/>
    </row>
    <row r="489" spans="1:17" ht="15.75" customHeight="1" x14ac:dyDescent="0.2">
      <c r="A489"/>
      <c r="B489"/>
      <c r="C489"/>
      <c r="D489"/>
      <c r="E489"/>
      <c r="F489"/>
      <c r="G489"/>
      <c r="H489"/>
      <c r="I489"/>
      <c r="J489"/>
      <c r="K489"/>
      <c r="L489"/>
      <c r="M489"/>
      <c r="N489"/>
      <c r="O489"/>
      <c r="P489"/>
      <c r="Q489"/>
    </row>
    <row r="490" spans="1:17" ht="15.75" customHeight="1" x14ac:dyDescent="0.2">
      <c r="A490"/>
      <c r="B490"/>
      <c r="C490"/>
      <c r="D490"/>
      <c r="E490"/>
      <c r="F490"/>
      <c r="G490"/>
      <c r="H490"/>
      <c r="I490"/>
      <c r="J490"/>
      <c r="K490"/>
      <c r="L490"/>
      <c r="M490"/>
      <c r="N490"/>
      <c r="O490"/>
      <c r="P490"/>
      <c r="Q490"/>
    </row>
    <row r="491" spans="1:17" ht="15.75" customHeight="1" x14ac:dyDescent="0.2">
      <c r="A491"/>
      <c r="B491"/>
      <c r="C491"/>
      <c r="D491"/>
      <c r="E491"/>
      <c r="F491"/>
      <c r="G491"/>
      <c r="H491"/>
      <c r="I491"/>
      <c r="J491"/>
      <c r="K491"/>
      <c r="L491"/>
      <c r="M491"/>
      <c r="N491"/>
      <c r="O491"/>
      <c r="P491"/>
      <c r="Q491"/>
    </row>
    <row r="492" spans="1:17" ht="15.75" customHeight="1" x14ac:dyDescent="0.2">
      <c r="A492"/>
      <c r="B492"/>
      <c r="C492"/>
      <c r="D492"/>
      <c r="E492"/>
      <c r="F492"/>
      <c r="G492"/>
      <c r="H492"/>
      <c r="I492"/>
      <c r="J492"/>
      <c r="K492"/>
      <c r="L492"/>
      <c r="M492"/>
      <c r="N492"/>
      <c r="O492"/>
      <c r="P492"/>
      <c r="Q492"/>
    </row>
    <row r="493" spans="1:17" ht="15.75" customHeight="1" x14ac:dyDescent="0.2">
      <c r="A493"/>
      <c r="B493"/>
      <c r="C493"/>
      <c r="D493"/>
      <c r="E493"/>
      <c r="F493"/>
      <c r="G493"/>
      <c r="H493"/>
      <c r="I493"/>
      <c r="J493"/>
      <c r="K493"/>
      <c r="L493"/>
      <c r="M493"/>
      <c r="N493"/>
      <c r="O493"/>
      <c r="P493"/>
      <c r="Q493"/>
    </row>
    <row r="494" spans="1:17" ht="15.75" customHeight="1" x14ac:dyDescent="0.2">
      <c r="A494"/>
      <c r="B494"/>
      <c r="C494"/>
      <c r="D494"/>
      <c r="E494"/>
      <c r="F494"/>
      <c r="G494"/>
      <c r="H494"/>
      <c r="I494"/>
      <c r="J494"/>
      <c r="K494"/>
      <c r="L494"/>
      <c r="M494"/>
      <c r="N494"/>
      <c r="O494"/>
      <c r="P494"/>
      <c r="Q494"/>
    </row>
    <row r="495" spans="1:17" ht="15.75" customHeight="1" x14ac:dyDescent="0.2">
      <c r="A495"/>
      <c r="B495"/>
      <c r="C495"/>
      <c r="D495"/>
      <c r="E495"/>
      <c r="F495"/>
      <c r="G495"/>
      <c r="H495"/>
      <c r="I495"/>
      <c r="J495"/>
      <c r="K495"/>
      <c r="L495"/>
      <c r="M495"/>
      <c r="N495"/>
      <c r="O495"/>
      <c r="P495"/>
      <c r="Q495"/>
    </row>
    <row r="496" spans="1:17" ht="15.75" customHeight="1" x14ac:dyDescent="0.2">
      <c r="A496"/>
      <c r="B496"/>
      <c r="C496"/>
      <c r="D496"/>
      <c r="E496"/>
      <c r="F496"/>
      <c r="G496"/>
      <c r="H496"/>
      <c r="I496"/>
      <c r="J496"/>
      <c r="K496"/>
      <c r="L496"/>
      <c r="M496"/>
      <c r="N496"/>
      <c r="O496"/>
      <c r="P496"/>
      <c r="Q496"/>
    </row>
    <row r="497" spans="1:17" ht="15.75" customHeight="1" x14ac:dyDescent="0.2">
      <c r="A497"/>
      <c r="B497"/>
      <c r="C497"/>
      <c r="D497"/>
      <c r="E497"/>
      <c r="F497"/>
      <c r="G497"/>
      <c r="H497"/>
      <c r="I497"/>
      <c r="J497"/>
      <c r="K497"/>
      <c r="L497"/>
      <c r="M497"/>
      <c r="N497"/>
      <c r="O497"/>
      <c r="P497"/>
      <c r="Q497"/>
    </row>
    <row r="498" spans="1:17" ht="15.75" customHeight="1" x14ac:dyDescent="0.2">
      <c r="A498"/>
      <c r="B498"/>
      <c r="C498"/>
      <c r="D498"/>
      <c r="E498"/>
      <c r="F498"/>
      <c r="G498"/>
      <c r="H498"/>
      <c r="I498"/>
      <c r="J498"/>
      <c r="K498"/>
      <c r="L498"/>
      <c r="M498"/>
      <c r="N498"/>
      <c r="O498"/>
      <c r="P498"/>
      <c r="Q498"/>
    </row>
    <row r="499" spans="1:17" ht="15.75" customHeight="1" x14ac:dyDescent="0.2">
      <c r="A499"/>
      <c r="B499"/>
      <c r="C499"/>
      <c r="D499"/>
      <c r="E499"/>
      <c r="F499"/>
      <c r="G499"/>
      <c r="H499"/>
      <c r="I499"/>
      <c r="J499"/>
      <c r="K499"/>
      <c r="L499"/>
      <c r="M499"/>
      <c r="N499"/>
      <c r="O499"/>
      <c r="P499"/>
      <c r="Q499"/>
    </row>
    <row r="500" spans="1:17" ht="15.75" customHeight="1" x14ac:dyDescent="0.2">
      <c r="A500"/>
      <c r="B500"/>
      <c r="C500"/>
      <c r="D500"/>
      <c r="E500"/>
      <c r="F500"/>
      <c r="G500"/>
      <c r="H500"/>
      <c r="I500"/>
      <c r="J500"/>
      <c r="K500"/>
      <c r="L500"/>
      <c r="M500"/>
      <c r="N500"/>
      <c r="O500"/>
      <c r="P500"/>
      <c r="Q500"/>
    </row>
    <row r="501" spans="1:17" ht="15.75" customHeight="1" x14ac:dyDescent="0.2">
      <c r="A501"/>
      <c r="B501"/>
      <c r="C501"/>
      <c r="D501"/>
      <c r="E501"/>
      <c r="F501"/>
      <c r="G501"/>
      <c r="H501"/>
      <c r="I501"/>
      <c r="J501"/>
      <c r="K501"/>
      <c r="L501"/>
      <c r="M501"/>
      <c r="N501"/>
      <c r="O501"/>
      <c r="P501"/>
      <c r="Q501"/>
    </row>
    <row r="502" spans="1:17" ht="15.75" customHeight="1" x14ac:dyDescent="0.2">
      <c r="A502"/>
      <c r="B502"/>
      <c r="C502"/>
      <c r="D502"/>
      <c r="E502"/>
      <c r="F502"/>
      <c r="G502"/>
      <c r="H502"/>
      <c r="I502"/>
      <c r="J502"/>
      <c r="K502"/>
      <c r="L502"/>
      <c r="M502"/>
      <c r="N502"/>
      <c r="O502"/>
      <c r="P502"/>
      <c r="Q502"/>
    </row>
    <row r="503" spans="1:17" ht="15.75" customHeight="1" x14ac:dyDescent="0.2">
      <c r="A503"/>
      <c r="B503"/>
      <c r="C503"/>
      <c r="D503"/>
      <c r="E503"/>
      <c r="F503"/>
      <c r="G503"/>
      <c r="H503"/>
      <c r="I503"/>
      <c r="J503"/>
      <c r="K503"/>
      <c r="L503"/>
      <c r="M503"/>
      <c r="N503"/>
      <c r="O503"/>
      <c r="P503"/>
      <c r="Q503"/>
    </row>
    <row r="504" spans="1:17" ht="15.75" customHeight="1" x14ac:dyDescent="0.2">
      <c r="A504"/>
      <c r="B504"/>
      <c r="C504"/>
      <c r="D504"/>
      <c r="E504"/>
      <c r="F504"/>
      <c r="G504"/>
      <c r="H504"/>
      <c r="I504"/>
      <c r="J504"/>
      <c r="K504"/>
      <c r="L504"/>
      <c r="M504"/>
      <c r="N504"/>
      <c r="O504"/>
      <c r="P504"/>
      <c r="Q504"/>
    </row>
    <row r="505" spans="1:17" ht="15.75" customHeight="1" x14ac:dyDescent="0.2">
      <c r="A505"/>
      <c r="B505"/>
      <c r="C505"/>
      <c r="D505"/>
      <c r="E505"/>
      <c r="F505"/>
      <c r="G505"/>
      <c r="H505"/>
      <c r="I505"/>
      <c r="J505"/>
      <c r="K505"/>
      <c r="L505"/>
      <c r="M505"/>
      <c r="N505"/>
      <c r="O505"/>
      <c r="P505"/>
      <c r="Q505"/>
    </row>
    <row r="506" spans="1:17" ht="15.75" customHeight="1" x14ac:dyDescent="0.2">
      <c r="A506"/>
      <c r="B506"/>
      <c r="C506"/>
      <c r="D506"/>
      <c r="E506"/>
      <c r="F506"/>
      <c r="G506"/>
      <c r="H506"/>
      <c r="I506"/>
      <c r="J506"/>
      <c r="K506"/>
      <c r="L506"/>
      <c r="M506"/>
      <c r="N506"/>
      <c r="O506"/>
      <c r="P506"/>
      <c r="Q506"/>
    </row>
    <row r="507" spans="1:17" ht="15.75" customHeight="1" x14ac:dyDescent="0.2">
      <c r="A507"/>
      <c r="B507"/>
      <c r="C507"/>
      <c r="D507"/>
      <c r="E507"/>
      <c r="F507"/>
      <c r="G507"/>
      <c r="H507"/>
      <c r="I507"/>
      <c r="J507"/>
      <c r="K507"/>
      <c r="L507"/>
      <c r="M507"/>
      <c r="N507"/>
      <c r="O507"/>
      <c r="P507"/>
      <c r="Q507"/>
    </row>
    <row r="508" spans="1:17" ht="15.75" customHeight="1" x14ac:dyDescent="0.2">
      <c r="A508"/>
      <c r="B508"/>
      <c r="C508"/>
      <c r="D508"/>
      <c r="E508"/>
      <c r="F508"/>
      <c r="G508"/>
      <c r="H508"/>
      <c r="I508"/>
      <c r="J508"/>
      <c r="K508"/>
      <c r="L508"/>
      <c r="M508"/>
      <c r="N508"/>
      <c r="O508"/>
      <c r="P508"/>
      <c r="Q508"/>
    </row>
    <row r="509" spans="1:17" ht="15.75" customHeight="1" x14ac:dyDescent="0.2">
      <c r="A509"/>
      <c r="B509"/>
      <c r="C509"/>
      <c r="D509"/>
      <c r="E509"/>
      <c r="F509"/>
      <c r="G509"/>
      <c r="H509"/>
      <c r="I509"/>
      <c r="J509"/>
      <c r="K509"/>
      <c r="L509"/>
      <c r="M509"/>
      <c r="N509"/>
      <c r="O509"/>
      <c r="P509"/>
      <c r="Q509"/>
    </row>
    <row r="510" spans="1:17" ht="15.75" customHeight="1" x14ac:dyDescent="0.2">
      <c r="A510"/>
      <c r="B510"/>
      <c r="C510"/>
      <c r="D510"/>
      <c r="E510"/>
      <c r="F510"/>
      <c r="G510"/>
      <c r="H510"/>
      <c r="I510"/>
      <c r="J510"/>
      <c r="K510"/>
      <c r="L510"/>
      <c r="M510"/>
      <c r="N510"/>
      <c r="O510"/>
      <c r="P510"/>
      <c r="Q510"/>
    </row>
    <row r="511" spans="1:17" ht="15.75" customHeight="1" x14ac:dyDescent="0.2">
      <c r="A511"/>
      <c r="B511"/>
      <c r="C511"/>
      <c r="D511"/>
      <c r="E511"/>
      <c r="F511"/>
      <c r="G511"/>
      <c r="H511"/>
      <c r="I511"/>
      <c r="J511"/>
      <c r="K511"/>
      <c r="L511"/>
      <c r="M511"/>
      <c r="N511"/>
      <c r="O511"/>
      <c r="P511"/>
      <c r="Q511"/>
    </row>
    <row r="512" spans="1:17" ht="15.75" customHeight="1" x14ac:dyDescent="0.2">
      <c r="A512"/>
      <c r="B512"/>
      <c r="C512"/>
      <c r="D512"/>
      <c r="E512"/>
      <c r="F512"/>
      <c r="G512"/>
      <c r="H512"/>
      <c r="I512"/>
      <c r="J512"/>
      <c r="K512"/>
      <c r="L512"/>
      <c r="M512"/>
      <c r="N512"/>
      <c r="O512"/>
      <c r="P512"/>
      <c r="Q512"/>
    </row>
    <row r="513" spans="1:17" ht="15.75" customHeight="1" x14ac:dyDescent="0.2">
      <c r="A513"/>
      <c r="B513"/>
      <c r="C513"/>
      <c r="D513"/>
      <c r="E513"/>
      <c r="F513"/>
      <c r="G513"/>
      <c r="H513"/>
      <c r="I513"/>
      <c r="J513"/>
      <c r="K513"/>
      <c r="L513"/>
      <c r="M513"/>
      <c r="N513"/>
      <c r="O513"/>
      <c r="P513"/>
      <c r="Q513"/>
    </row>
    <row r="514" spans="1:17" ht="15.75" customHeight="1" x14ac:dyDescent="0.2">
      <c r="A514"/>
      <c r="B514"/>
      <c r="C514"/>
      <c r="D514"/>
      <c r="E514"/>
      <c r="F514"/>
      <c r="G514"/>
      <c r="H514"/>
      <c r="I514"/>
      <c r="J514"/>
      <c r="K514"/>
      <c r="L514"/>
      <c r="M514"/>
      <c r="N514"/>
      <c r="O514"/>
      <c r="P514"/>
      <c r="Q514"/>
    </row>
    <row r="515" spans="1:17" ht="15.75" customHeight="1" x14ac:dyDescent="0.2">
      <c r="A515"/>
      <c r="B515"/>
      <c r="C515"/>
      <c r="D515"/>
      <c r="E515"/>
      <c r="F515"/>
      <c r="G515"/>
      <c r="H515"/>
      <c r="I515"/>
      <c r="J515"/>
      <c r="K515"/>
      <c r="L515"/>
      <c r="M515"/>
      <c r="N515"/>
      <c r="O515"/>
      <c r="P515"/>
      <c r="Q515"/>
    </row>
    <row r="516" spans="1:17" ht="15.75" customHeight="1" x14ac:dyDescent="0.2">
      <c r="A516"/>
      <c r="B516"/>
      <c r="C516"/>
      <c r="D516"/>
      <c r="E516"/>
      <c r="F516"/>
      <c r="G516"/>
      <c r="H516"/>
      <c r="I516"/>
      <c r="J516"/>
      <c r="K516"/>
      <c r="L516"/>
      <c r="M516"/>
      <c r="N516"/>
      <c r="O516"/>
      <c r="P516"/>
      <c r="Q516"/>
    </row>
    <row r="517" spans="1:17" ht="15.75" customHeight="1" x14ac:dyDescent="0.2">
      <c r="A517"/>
      <c r="B517"/>
      <c r="C517"/>
      <c r="D517"/>
      <c r="E517"/>
      <c r="F517"/>
      <c r="G517"/>
      <c r="H517"/>
      <c r="I517"/>
      <c r="J517"/>
      <c r="K517"/>
      <c r="L517"/>
      <c r="M517"/>
      <c r="N517"/>
      <c r="O517"/>
      <c r="P517"/>
      <c r="Q517"/>
    </row>
    <row r="518" spans="1:17" ht="15.75" customHeight="1" x14ac:dyDescent="0.2">
      <c r="A518"/>
      <c r="B518"/>
      <c r="C518"/>
      <c r="D518"/>
      <c r="E518"/>
      <c r="F518"/>
      <c r="G518"/>
      <c r="H518"/>
      <c r="I518"/>
      <c r="J518"/>
      <c r="K518"/>
      <c r="L518"/>
      <c r="M518"/>
      <c r="N518"/>
      <c r="O518"/>
      <c r="P518"/>
      <c r="Q518"/>
    </row>
    <row r="519" spans="1:17" ht="15.75" customHeight="1" x14ac:dyDescent="0.2">
      <c r="A519"/>
      <c r="B519"/>
      <c r="C519"/>
      <c r="D519"/>
      <c r="E519"/>
      <c r="F519"/>
      <c r="G519"/>
      <c r="H519"/>
      <c r="I519"/>
      <c r="J519"/>
      <c r="K519"/>
      <c r="L519"/>
      <c r="M519"/>
      <c r="N519"/>
      <c r="O519"/>
      <c r="P519"/>
      <c r="Q519"/>
    </row>
    <row r="520" spans="1:17" ht="15.75" customHeight="1" x14ac:dyDescent="0.2">
      <c r="A520"/>
      <c r="B520"/>
      <c r="C520"/>
      <c r="D520"/>
      <c r="E520"/>
      <c r="F520"/>
      <c r="G520"/>
      <c r="H520"/>
      <c r="I520"/>
      <c r="J520"/>
      <c r="K520"/>
      <c r="L520"/>
      <c r="M520"/>
      <c r="N520"/>
      <c r="O520"/>
      <c r="P520"/>
      <c r="Q520"/>
    </row>
    <row r="521" spans="1:17" ht="15.75" customHeight="1" x14ac:dyDescent="0.2">
      <c r="A521"/>
      <c r="B521"/>
      <c r="C521"/>
      <c r="D521"/>
      <c r="E521"/>
      <c r="F521"/>
      <c r="G521"/>
      <c r="H521"/>
      <c r="I521"/>
      <c r="J521"/>
      <c r="K521"/>
      <c r="L521"/>
      <c r="M521"/>
      <c r="N521"/>
      <c r="O521"/>
      <c r="P521"/>
      <c r="Q521"/>
    </row>
    <row r="522" spans="1:17" ht="15.75" customHeight="1" x14ac:dyDescent="0.2">
      <c r="A522"/>
      <c r="B522"/>
      <c r="C522"/>
      <c r="D522"/>
      <c r="E522"/>
      <c r="F522"/>
      <c r="G522"/>
      <c r="H522"/>
      <c r="I522"/>
      <c r="J522"/>
      <c r="K522"/>
      <c r="L522"/>
      <c r="M522"/>
      <c r="N522"/>
      <c r="O522"/>
      <c r="P522"/>
      <c r="Q522"/>
    </row>
    <row r="523" spans="1:17" ht="15.75" customHeight="1" x14ac:dyDescent="0.2">
      <c r="A523"/>
      <c r="B523"/>
      <c r="C523"/>
      <c r="D523"/>
      <c r="E523"/>
      <c r="F523"/>
      <c r="G523"/>
      <c r="H523"/>
      <c r="I523"/>
      <c r="J523"/>
      <c r="K523"/>
      <c r="L523"/>
      <c r="M523"/>
      <c r="N523"/>
      <c r="O523"/>
      <c r="P523"/>
      <c r="Q523"/>
    </row>
    <row r="524" spans="1:17" ht="15.75" customHeight="1" x14ac:dyDescent="0.2">
      <c r="A524"/>
      <c r="B524"/>
      <c r="C524"/>
      <c r="D524"/>
      <c r="E524"/>
      <c r="F524"/>
      <c r="G524"/>
      <c r="H524"/>
      <c r="I524"/>
      <c r="J524"/>
      <c r="K524"/>
      <c r="L524"/>
      <c r="M524"/>
      <c r="N524"/>
      <c r="O524"/>
      <c r="P524"/>
      <c r="Q524"/>
    </row>
    <row r="525" spans="1:17" ht="15.75" customHeight="1" x14ac:dyDescent="0.2">
      <c r="A525"/>
      <c r="B525"/>
      <c r="C525"/>
      <c r="D525"/>
      <c r="E525"/>
      <c r="F525"/>
      <c r="G525"/>
      <c r="H525"/>
      <c r="I525"/>
      <c r="J525"/>
      <c r="K525"/>
      <c r="L525"/>
      <c r="M525"/>
      <c r="N525"/>
      <c r="O525"/>
      <c r="P525"/>
      <c r="Q525"/>
    </row>
    <row r="526" spans="1:17" ht="15.75" customHeight="1" x14ac:dyDescent="0.2">
      <c r="A526"/>
      <c r="B526"/>
      <c r="C526"/>
      <c r="D526"/>
      <c r="E526"/>
      <c r="F526"/>
      <c r="G526"/>
      <c r="H526"/>
      <c r="I526"/>
      <c r="J526"/>
      <c r="K526"/>
      <c r="L526"/>
      <c r="M526"/>
      <c r="N526"/>
      <c r="O526"/>
      <c r="P526"/>
      <c r="Q526"/>
    </row>
    <row r="527" spans="1:17" ht="15.75" customHeight="1" x14ac:dyDescent="0.2">
      <c r="A527"/>
      <c r="B527"/>
      <c r="C527"/>
      <c r="D527"/>
      <c r="E527"/>
      <c r="F527"/>
      <c r="G527"/>
      <c r="H527"/>
      <c r="I527"/>
      <c r="J527"/>
      <c r="K527"/>
      <c r="L527"/>
      <c r="M527"/>
      <c r="N527"/>
      <c r="O527"/>
      <c r="P527"/>
      <c r="Q527"/>
    </row>
    <row r="528" spans="1:17" ht="15.75" customHeight="1" x14ac:dyDescent="0.2">
      <c r="A528"/>
      <c r="B528"/>
      <c r="C528"/>
      <c r="D528"/>
      <c r="E528"/>
      <c r="F528"/>
      <c r="G528"/>
      <c r="H528"/>
      <c r="I528"/>
      <c r="J528"/>
      <c r="K528"/>
      <c r="L528"/>
      <c r="M528"/>
      <c r="N528"/>
      <c r="O528"/>
      <c r="P528"/>
      <c r="Q528"/>
    </row>
    <row r="529" spans="1:17" ht="15.75" customHeight="1" x14ac:dyDescent="0.2">
      <c r="A529"/>
      <c r="B529"/>
      <c r="C529"/>
      <c r="D529"/>
      <c r="E529"/>
      <c r="F529"/>
      <c r="G529"/>
      <c r="H529"/>
      <c r="I529"/>
      <c r="J529"/>
      <c r="K529"/>
      <c r="L529"/>
      <c r="M529"/>
      <c r="N529"/>
      <c r="O529"/>
      <c r="P529"/>
      <c r="Q529"/>
    </row>
    <row r="530" spans="1:17" ht="15.75" customHeight="1" x14ac:dyDescent="0.2">
      <c r="A530"/>
      <c r="B530"/>
      <c r="C530"/>
      <c r="D530"/>
      <c r="E530"/>
      <c r="F530"/>
      <c r="G530"/>
      <c r="H530"/>
      <c r="I530"/>
      <c r="J530"/>
      <c r="K530"/>
      <c r="L530"/>
      <c r="M530"/>
      <c r="N530"/>
      <c r="O530"/>
      <c r="P530"/>
      <c r="Q530"/>
    </row>
    <row r="531" spans="1:17" ht="15.75" customHeight="1" x14ac:dyDescent="0.2">
      <c r="A531"/>
      <c r="B531"/>
      <c r="C531"/>
      <c r="D531"/>
      <c r="E531"/>
      <c r="F531"/>
      <c r="G531"/>
      <c r="H531"/>
      <c r="I531"/>
      <c r="J531"/>
      <c r="K531"/>
      <c r="L531"/>
      <c r="M531"/>
      <c r="N531"/>
      <c r="O531"/>
      <c r="P531"/>
      <c r="Q531"/>
    </row>
    <row r="532" spans="1:17" ht="15.75" customHeight="1" x14ac:dyDescent="0.2">
      <c r="A532"/>
      <c r="B532"/>
      <c r="C532"/>
      <c r="D532"/>
      <c r="E532"/>
      <c r="F532"/>
      <c r="G532"/>
      <c r="H532"/>
      <c r="I532"/>
      <c r="J532"/>
      <c r="K532"/>
      <c r="L532"/>
      <c r="M532"/>
      <c r="N532"/>
      <c r="O532"/>
      <c r="P532"/>
      <c r="Q532"/>
    </row>
    <row r="533" spans="1:17" ht="15.75" customHeight="1" x14ac:dyDescent="0.2">
      <c r="A533"/>
      <c r="B533"/>
      <c r="C533"/>
      <c r="D533"/>
      <c r="E533"/>
      <c r="F533"/>
      <c r="G533"/>
      <c r="H533"/>
      <c r="I533"/>
      <c r="J533"/>
      <c r="K533"/>
      <c r="L533"/>
      <c r="M533"/>
      <c r="N533"/>
      <c r="O533"/>
      <c r="P533"/>
      <c r="Q533"/>
    </row>
    <row r="534" spans="1:17" ht="15.75" customHeight="1" x14ac:dyDescent="0.2">
      <c r="A534"/>
      <c r="B534"/>
      <c r="C534"/>
      <c r="D534"/>
      <c r="E534"/>
      <c r="F534"/>
      <c r="G534"/>
      <c r="H534"/>
      <c r="I534"/>
      <c r="J534"/>
      <c r="K534"/>
      <c r="L534"/>
      <c r="M534"/>
      <c r="N534"/>
      <c r="O534"/>
      <c r="P534"/>
      <c r="Q534"/>
    </row>
    <row r="535" spans="1:17" ht="15.75" customHeight="1" x14ac:dyDescent="0.2">
      <c r="A535"/>
      <c r="B535"/>
      <c r="C535"/>
      <c r="D535"/>
      <c r="E535"/>
      <c r="F535"/>
      <c r="G535"/>
      <c r="H535"/>
      <c r="I535"/>
      <c r="J535"/>
      <c r="K535"/>
      <c r="L535"/>
      <c r="M535"/>
      <c r="N535"/>
      <c r="O535"/>
      <c r="P535"/>
      <c r="Q535"/>
    </row>
    <row r="536" spans="1:17" ht="15.75" customHeight="1" x14ac:dyDescent="0.2">
      <c r="A536"/>
      <c r="B536"/>
      <c r="C536"/>
      <c r="D536"/>
      <c r="E536"/>
      <c r="F536"/>
      <c r="G536"/>
      <c r="H536"/>
      <c r="I536"/>
      <c r="J536"/>
      <c r="K536"/>
      <c r="L536"/>
      <c r="M536"/>
      <c r="N536"/>
      <c r="O536"/>
      <c r="P536"/>
      <c r="Q536"/>
    </row>
    <row r="537" spans="1:17" ht="15.75" customHeight="1" x14ac:dyDescent="0.2">
      <c r="A537"/>
      <c r="B537"/>
      <c r="C537"/>
      <c r="D537"/>
      <c r="E537"/>
      <c r="F537"/>
      <c r="G537"/>
      <c r="H537"/>
      <c r="I537"/>
      <c r="J537"/>
      <c r="K537"/>
      <c r="L537"/>
      <c r="M537"/>
      <c r="N537"/>
      <c r="O537"/>
      <c r="P537"/>
      <c r="Q537"/>
    </row>
    <row r="538" spans="1:17" ht="15.75" customHeight="1" x14ac:dyDescent="0.2">
      <c r="A538"/>
      <c r="B538"/>
      <c r="C538"/>
      <c r="D538"/>
      <c r="E538"/>
      <c r="F538"/>
      <c r="G538"/>
      <c r="H538"/>
      <c r="I538"/>
      <c r="J538"/>
      <c r="K538"/>
      <c r="L538"/>
      <c r="M538"/>
      <c r="N538"/>
      <c r="O538"/>
      <c r="P538"/>
      <c r="Q538"/>
    </row>
    <row r="539" spans="1:17" ht="15.75" customHeight="1" x14ac:dyDescent="0.2">
      <c r="A539"/>
      <c r="B539"/>
      <c r="C539"/>
      <c r="D539"/>
      <c r="E539"/>
      <c r="F539"/>
      <c r="G539"/>
      <c r="H539"/>
      <c r="I539"/>
      <c r="J539"/>
      <c r="K539"/>
      <c r="L539"/>
      <c r="M539"/>
      <c r="N539"/>
      <c r="O539"/>
      <c r="P539"/>
      <c r="Q539"/>
    </row>
    <row r="540" spans="1:17" ht="15.75" customHeight="1" x14ac:dyDescent="0.2">
      <c r="A540"/>
      <c r="B540"/>
      <c r="C540"/>
      <c r="D540"/>
      <c r="E540"/>
      <c r="F540"/>
      <c r="G540"/>
      <c r="H540"/>
      <c r="I540"/>
      <c r="J540"/>
      <c r="K540"/>
      <c r="L540"/>
      <c r="M540"/>
      <c r="N540"/>
      <c r="O540"/>
      <c r="P540"/>
      <c r="Q540"/>
    </row>
    <row r="541" spans="1:17" ht="15.75" customHeight="1" x14ac:dyDescent="0.2">
      <c r="A541"/>
      <c r="B541"/>
      <c r="C541"/>
      <c r="D541"/>
      <c r="E541"/>
      <c r="F541"/>
      <c r="G541"/>
      <c r="H541"/>
      <c r="I541"/>
      <c r="J541"/>
      <c r="K541"/>
      <c r="L541"/>
      <c r="M541"/>
      <c r="N541"/>
      <c r="O541"/>
      <c r="P541"/>
      <c r="Q541"/>
    </row>
    <row r="542" spans="1:17" ht="15.75" customHeight="1" x14ac:dyDescent="0.2">
      <c r="A542"/>
      <c r="B542"/>
      <c r="C542"/>
      <c r="D542"/>
      <c r="E542"/>
      <c r="F542"/>
      <c r="G542"/>
      <c r="H542"/>
      <c r="I542"/>
      <c r="J542"/>
      <c r="K542"/>
      <c r="L542"/>
      <c r="M542"/>
      <c r="N542"/>
      <c r="O542"/>
      <c r="P542"/>
      <c r="Q542"/>
    </row>
    <row r="543" spans="1:17" ht="15.75" customHeight="1" x14ac:dyDescent="0.2">
      <c r="A543"/>
      <c r="B543"/>
      <c r="C543"/>
      <c r="D543"/>
      <c r="E543"/>
      <c r="F543"/>
      <c r="G543"/>
      <c r="H543"/>
      <c r="I543"/>
      <c r="J543"/>
      <c r="K543"/>
      <c r="L543"/>
      <c r="M543"/>
      <c r="N543"/>
      <c r="O543"/>
      <c r="P543"/>
      <c r="Q543"/>
    </row>
    <row r="544" spans="1:17" ht="15.75" customHeight="1" x14ac:dyDescent="0.2">
      <c r="A544"/>
      <c r="B544"/>
      <c r="C544"/>
      <c r="D544"/>
      <c r="E544"/>
      <c r="F544"/>
      <c r="G544"/>
      <c r="H544"/>
      <c r="I544"/>
      <c r="J544"/>
      <c r="K544"/>
      <c r="L544"/>
      <c r="M544"/>
      <c r="N544"/>
      <c r="O544"/>
      <c r="P544"/>
      <c r="Q544"/>
    </row>
    <row r="545" spans="1:17" ht="15.75" customHeight="1" x14ac:dyDescent="0.2">
      <c r="A545"/>
      <c r="B545"/>
      <c r="C545"/>
      <c r="D545"/>
      <c r="E545"/>
      <c r="F545"/>
      <c r="G545"/>
      <c r="H545"/>
      <c r="I545"/>
      <c r="J545"/>
      <c r="K545"/>
      <c r="L545"/>
      <c r="M545"/>
      <c r="N545"/>
      <c r="O545"/>
      <c r="P545"/>
      <c r="Q545"/>
    </row>
    <row r="546" spans="1:17" ht="15.75" customHeight="1" x14ac:dyDescent="0.2">
      <c r="A546"/>
      <c r="B546"/>
      <c r="C546"/>
      <c r="D546"/>
      <c r="E546"/>
      <c r="F546"/>
      <c r="G546"/>
      <c r="H546"/>
      <c r="I546"/>
      <c r="J546"/>
      <c r="K546"/>
      <c r="L546"/>
      <c r="M546"/>
      <c r="N546"/>
      <c r="O546"/>
      <c r="P546"/>
      <c r="Q546"/>
    </row>
    <row r="547" spans="1:17" ht="15.75" customHeight="1" x14ac:dyDescent="0.2">
      <c r="A547"/>
      <c r="B547"/>
      <c r="C547"/>
      <c r="D547"/>
      <c r="E547"/>
      <c r="F547"/>
      <c r="G547"/>
      <c r="H547"/>
      <c r="I547"/>
      <c r="J547"/>
      <c r="K547"/>
      <c r="L547"/>
      <c r="M547"/>
      <c r="N547"/>
      <c r="O547"/>
      <c r="P547"/>
      <c r="Q547"/>
    </row>
    <row r="548" spans="1:17" ht="15.75" customHeight="1" x14ac:dyDescent="0.2">
      <c r="A548"/>
      <c r="B548"/>
      <c r="C548"/>
      <c r="D548"/>
      <c r="E548"/>
      <c r="F548"/>
      <c r="G548"/>
      <c r="H548"/>
      <c r="I548"/>
      <c r="J548"/>
      <c r="K548"/>
      <c r="L548"/>
      <c r="M548"/>
      <c r="N548"/>
      <c r="O548"/>
      <c r="P548"/>
      <c r="Q548"/>
    </row>
    <row r="549" spans="1:17" ht="15.75" customHeight="1" x14ac:dyDescent="0.2">
      <c r="A549"/>
      <c r="B549"/>
      <c r="C549"/>
      <c r="D549"/>
      <c r="E549"/>
      <c r="F549"/>
      <c r="G549"/>
      <c r="H549"/>
      <c r="I549"/>
      <c r="J549"/>
      <c r="K549"/>
      <c r="L549"/>
      <c r="M549"/>
      <c r="N549"/>
      <c r="O549"/>
      <c r="P549"/>
      <c r="Q549"/>
    </row>
    <row r="550" spans="1:17" ht="15.75" customHeight="1" x14ac:dyDescent="0.2">
      <c r="A550"/>
      <c r="B550"/>
      <c r="C550"/>
      <c r="D550"/>
      <c r="E550"/>
      <c r="F550"/>
      <c r="G550"/>
      <c r="H550"/>
      <c r="I550"/>
      <c r="J550"/>
      <c r="K550"/>
      <c r="L550"/>
      <c r="M550"/>
      <c r="N550"/>
      <c r="O550"/>
      <c r="P550"/>
      <c r="Q550"/>
    </row>
    <row r="551" spans="1:17" ht="15.75" customHeight="1" x14ac:dyDescent="0.2">
      <c r="A551"/>
      <c r="B551"/>
      <c r="C551"/>
      <c r="D551"/>
      <c r="E551"/>
      <c r="F551"/>
      <c r="G551"/>
      <c r="H551"/>
      <c r="I551"/>
      <c r="J551"/>
      <c r="K551"/>
      <c r="L551"/>
      <c r="M551"/>
      <c r="N551"/>
      <c r="O551"/>
      <c r="P551"/>
      <c r="Q551"/>
    </row>
    <row r="552" spans="1:17" ht="15.75" customHeight="1" x14ac:dyDescent="0.2">
      <c r="A552"/>
      <c r="B552"/>
      <c r="C552"/>
      <c r="D552"/>
      <c r="E552"/>
      <c r="F552"/>
      <c r="G552"/>
      <c r="H552"/>
      <c r="I552"/>
      <c r="J552"/>
      <c r="K552"/>
      <c r="L552"/>
      <c r="M552"/>
      <c r="N552"/>
      <c r="O552"/>
      <c r="P552"/>
      <c r="Q552"/>
    </row>
    <row r="553" spans="1:17" ht="15.75" customHeight="1" x14ac:dyDescent="0.2">
      <c r="A553"/>
      <c r="B553"/>
      <c r="C553"/>
      <c r="D553"/>
      <c r="E553"/>
      <c r="F553"/>
      <c r="G553"/>
      <c r="H553"/>
      <c r="I553"/>
      <c r="J553"/>
      <c r="K553"/>
      <c r="L553"/>
      <c r="M553"/>
      <c r="N553"/>
      <c r="O553"/>
      <c r="P553"/>
      <c r="Q553"/>
    </row>
    <row r="554" spans="1:17" ht="15.75" customHeight="1" x14ac:dyDescent="0.2">
      <c r="A554"/>
      <c r="B554"/>
      <c r="C554"/>
      <c r="D554"/>
      <c r="E554"/>
      <c r="F554"/>
      <c r="G554"/>
      <c r="H554"/>
      <c r="I554"/>
      <c r="J554"/>
      <c r="K554"/>
      <c r="L554"/>
      <c r="M554"/>
      <c r="N554"/>
      <c r="O554"/>
      <c r="P554"/>
      <c r="Q554"/>
    </row>
    <row r="555" spans="1:17" ht="15.75" customHeight="1" x14ac:dyDescent="0.2">
      <c r="A555"/>
      <c r="B555"/>
      <c r="C555"/>
      <c r="D555"/>
      <c r="E555"/>
      <c r="F555"/>
      <c r="G555"/>
      <c r="H555"/>
      <c r="I555"/>
      <c r="J555"/>
      <c r="K555"/>
      <c r="L555"/>
      <c r="M555"/>
      <c r="N555"/>
      <c r="O555"/>
      <c r="P555"/>
      <c r="Q555"/>
    </row>
    <row r="556" spans="1:17" ht="15.75" customHeight="1" x14ac:dyDescent="0.2">
      <c r="A556"/>
      <c r="B556"/>
      <c r="C556"/>
      <c r="D556"/>
      <c r="E556"/>
      <c r="F556"/>
      <c r="G556"/>
      <c r="H556"/>
      <c r="I556"/>
      <c r="J556"/>
      <c r="K556"/>
      <c r="L556"/>
      <c r="M556"/>
      <c r="N556"/>
      <c r="O556"/>
      <c r="P556"/>
      <c r="Q556"/>
    </row>
    <row r="557" spans="1:17" ht="15.75" customHeight="1" x14ac:dyDescent="0.2">
      <c r="A557"/>
      <c r="B557"/>
      <c r="C557"/>
      <c r="D557"/>
      <c r="E557"/>
      <c r="F557"/>
      <c r="G557"/>
      <c r="H557"/>
      <c r="I557"/>
      <c r="J557"/>
      <c r="K557"/>
      <c r="L557"/>
      <c r="M557"/>
      <c r="N557"/>
      <c r="O557"/>
      <c r="P557"/>
      <c r="Q557"/>
    </row>
    <row r="558" spans="1:17" ht="15.75" customHeight="1" x14ac:dyDescent="0.2">
      <c r="A558"/>
      <c r="B558"/>
      <c r="C558"/>
      <c r="D558"/>
      <c r="E558"/>
      <c r="F558"/>
      <c r="G558"/>
      <c r="H558"/>
      <c r="I558"/>
      <c r="J558"/>
      <c r="K558"/>
      <c r="L558"/>
      <c r="M558"/>
      <c r="N558"/>
      <c r="O558"/>
      <c r="P558"/>
      <c r="Q558"/>
    </row>
    <row r="559" spans="1:17" ht="15.75" customHeight="1" x14ac:dyDescent="0.2">
      <c r="A559"/>
      <c r="B559"/>
      <c r="C559"/>
      <c r="D559"/>
      <c r="E559"/>
      <c r="F559"/>
      <c r="G559"/>
      <c r="H559"/>
      <c r="I559"/>
      <c r="J559"/>
      <c r="K559"/>
      <c r="L559"/>
      <c r="M559"/>
      <c r="N559"/>
      <c r="O559"/>
      <c r="P559"/>
      <c r="Q559"/>
    </row>
    <row r="560" spans="1:17" ht="15.75" customHeight="1" x14ac:dyDescent="0.2">
      <c r="A560"/>
      <c r="B560"/>
      <c r="C560"/>
      <c r="D560"/>
      <c r="E560"/>
      <c r="F560"/>
      <c r="G560"/>
      <c r="H560"/>
      <c r="I560"/>
      <c r="J560"/>
      <c r="K560"/>
      <c r="L560"/>
      <c r="M560"/>
      <c r="N560"/>
      <c r="O560"/>
      <c r="P560"/>
      <c r="Q560"/>
    </row>
    <row r="561" spans="1:17" ht="15.75" customHeight="1" x14ac:dyDescent="0.2">
      <c r="A561"/>
      <c r="B561"/>
      <c r="C561"/>
      <c r="D561"/>
      <c r="E561"/>
      <c r="F561"/>
      <c r="G561"/>
      <c r="H561"/>
      <c r="I561"/>
      <c r="J561"/>
      <c r="K561"/>
      <c r="L561"/>
      <c r="M561"/>
      <c r="N561"/>
      <c r="O561"/>
      <c r="P561"/>
      <c r="Q561"/>
    </row>
    <row r="562" spans="1:17" ht="15.75" customHeight="1" x14ac:dyDescent="0.2">
      <c r="A562"/>
      <c r="B562"/>
      <c r="C562"/>
      <c r="D562"/>
      <c r="E562"/>
      <c r="F562"/>
      <c r="G562"/>
      <c r="H562"/>
      <c r="I562"/>
      <c r="J562"/>
      <c r="K562"/>
      <c r="L562"/>
      <c r="M562"/>
      <c r="N562"/>
      <c r="O562"/>
      <c r="P562"/>
      <c r="Q562"/>
    </row>
    <row r="563" spans="1:17" ht="15.75" customHeight="1" x14ac:dyDescent="0.2">
      <c r="A563"/>
      <c r="B563"/>
      <c r="C563"/>
      <c r="D563"/>
      <c r="E563"/>
      <c r="F563"/>
      <c r="G563"/>
      <c r="H563"/>
      <c r="I563"/>
      <c r="J563"/>
      <c r="K563"/>
      <c r="L563"/>
      <c r="M563"/>
      <c r="N563"/>
      <c r="O563"/>
      <c r="P563"/>
      <c r="Q563"/>
    </row>
    <row r="564" spans="1:17" ht="15.75" customHeight="1" x14ac:dyDescent="0.2">
      <c r="A564"/>
      <c r="B564"/>
      <c r="C564"/>
      <c r="D564"/>
      <c r="E564"/>
      <c r="F564"/>
      <c r="G564"/>
      <c r="H564"/>
      <c r="I564"/>
      <c r="J564"/>
      <c r="K564"/>
      <c r="L564"/>
      <c r="M564"/>
      <c r="N564"/>
      <c r="O564"/>
      <c r="P564"/>
      <c r="Q564"/>
    </row>
    <row r="565" spans="1:17" ht="15.75" customHeight="1" x14ac:dyDescent="0.2">
      <c r="A565"/>
      <c r="B565"/>
      <c r="C565"/>
      <c r="D565"/>
      <c r="E565"/>
      <c r="F565"/>
      <c r="G565"/>
      <c r="H565"/>
      <c r="I565"/>
      <c r="J565"/>
      <c r="K565"/>
      <c r="L565"/>
      <c r="M565"/>
      <c r="N565"/>
      <c r="O565"/>
      <c r="P565"/>
      <c r="Q565"/>
    </row>
    <row r="566" spans="1:17" ht="15.75" customHeight="1" x14ac:dyDescent="0.2">
      <c r="A566"/>
      <c r="B566"/>
      <c r="C566"/>
      <c r="D566"/>
      <c r="E566"/>
      <c r="F566"/>
      <c r="G566"/>
      <c r="H566"/>
      <c r="I566"/>
      <c r="J566"/>
      <c r="K566"/>
      <c r="L566"/>
      <c r="M566"/>
      <c r="N566"/>
      <c r="O566"/>
      <c r="P566"/>
      <c r="Q566"/>
    </row>
    <row r="567" spans="1:17" ht="15.75" customHeight="1" x14ac:dyDescent="0.2">
      <c r="A567"/>
      <c r="B567"/>
      <c r="C567"/>
      <c r="D567"/>
      <c r="E567"/>
      <c r="F567"/>
      <c r="G567"/>
      <c r="H567"/>
      <c r="I567"/>
      <c r="J567"/>
      <c r="K567"/>
      <c r="L567"/>
      <c r="M567"/>
      <c r="N567"/>
      <c r="O567"/>
      <c r="P567"/>
      <c r="Q567"/>
    </row>
    <row r="568" spans="1:17" ht="15.75" customHeight="1" x14ac:dyDescent="0.2">
      <c r="A568"/>
      <c r="B568"/>
      <c r="C568"/>
      <c r="D568"/>
      <c r="E568"/>
      <c r="F568"/>
      <c r="G568"/>
      <c r="H568"/>
      <c r="I568"/>
      <c r="J568"/>
      <c r="K568"/>
      <c r="L568"/>
      <c r="M568"/>
      <c r="N568"/>
      <c r="O568"/>
      <c r="P568"/>
      <c r="Q568"/>
    </row>
    <row r="569" spans="1:17" ht="15.75" customHeight="1" x14ac:dyDescent="0.2">
      <c r="A569"/>
      <c r="B569"/>
      <c r="C569"/>
      <c r="D569"/>
      <c r="E569"/>
      <c r="F569"/>
      <c r="G569"/>
      <c r="H569"/>
      <c r="I569"/>
      <c r="J569"/>
      <c r="K569"/>
      <c r="L569"/>
      <c r="M569"/>
      <c r="N569"/>
      <c r="O569"/>
      <c r="P569"/>
      <c r="Q569"/>
    </row>
    <row r="570" spans="1:17" ht="15.75" customHeight="1" x14ac:dyDescent="0.2">
      <c r="A570"/>
      <c r="B570"/>
      <c r="C570"/>
      <c r="D570"/>
      <c r="E570"/>
      <c r="F570"/>
      <c r="G570"/>
      <c r="H570"/>
      <c r="I570"/>
      <c r="J570"/>
      <c r="K570"/>
      <c r="L570"/>
      <c r="M570"/>
      <c r="N570"/>
      <c r="O570"/>
      <c r="P570"/>
      <c r="Q570"/>
    </row>
    <row r="571" spans="1:17" ht="15.75" customHeight="1" x14ac:dyDescent="0.2">
      <c r="A571"/>
      <c r="B571"/>
      <c r="C571"/>
      <c r="D571"/>
      <c r="E571"/>
      <c r="F571"/>
      <c r="G571"/>
      <c r="H571"/>
      <c r="I571"/>
      <c r="J571"/>
      <c r="K571"/>
      <c r="L571"/>
      <c r="M571"/>
      <c r="N571"/>
      <c r="O571"/>
      <c r="P571"/>
      <c r="Q571"/>
    </row>
    <row r="572" spans="1:17" ht="15.75" customHeight="1" x14ac:dyDescent="0.2">
      <c r="A572"/>
      <c r="B572"/>
      <c r="C572"/>
      <c r="D572"/>
      <c r="E572"/>
      <c r="F572"/>
      <c r="G572"/>
      <c r="H572"/>
      <c r="I572"/>
      <c r="J572"/>
      <c r="K572"/>
      <c r="L572"/>
      <c r="M572"/>
      <c r="N572"/>
      <c r="O572"/>
      <c r="P572"/>
      <c r="Q572"/>
    </row>
    <row r="573" spans="1:17" ht="15.75" customHeight="1" x14ac:dyDescent="0.2">
      <c r="A573"/>
      <c r="B573"/>
      <c r="C573"/>
      <c r="D573"/>
      <c r="E573"/>
      <c r="F573"/>
      <c r="G573"/>
      <c r="H573"/>
      <c r="I573"/>
      <c r="J573"/>
      <c r="K573"/>
      <c r="L573"/>
      <c r="M573"/>
      <c r="N573"/>
      <c r="O573"/>
      <c r="P573"/>
      <c r="Q573"/>
    </row>
    <row r="574" spans="1:17" ht="15.75" customHeight="1" x14ac:dyDescent="0.2">
      <c r="A574"/>
      <c r="B574"/>
      <c r="C574"/>
      <c r="D574"/>
      <c r="E574"/>
      <c r="F574"/>
      <c r="G574"/>
      <c r="H574"/>
      <c r="I574"/>
      <c r="J574"/>
      <c r="K574"/>
      <c r="L574"/>
      <c r="M574"/>
      <c r="N574"/>
      <c r="O574"/>
      <c r="P574"/>
      <c r="Q574"/>
    </row>
    <row r="575" spans="1:17" ht="15.75" customHeight="1" x14ac:dyDescent="0.2">
      <c r="A575"/>
      <c r="B575"/>
      <c r="C575"/>
      <c r="D575"/>
      <c r="E575"/>
      <c r="F575"/>
      <c r="G575"/>
      <c r="H575"/>
      <c r="I575"/>
      <c r="J575"/>
      <c r="K575"/>
      <c r="L575"/>
      <c r="M575"/>
      <c r="N575"/>
      <c r="O575"/>
      <c r="P575"/>
      <c r="Q575"/>
    </row>
    <row r="576" spans="1:17" ht="15.75" customHeight="1" x14ac:dyDescent="0.2">
      <c r="A576"/>
      <c r="B576"/>
      <c r="C576"/>
      <c r="D576"/>
      <c r="E576"/>
      <c r="F576"/>
      <c r="G576"/>
      <c r="H576"/>
      <c r="I576"/>
      <c r="J576"/>
      <c r="K576"/>
      <c r="L576"/>
      <c r="M576"/>
      <c r="N576"/>
      <c r="O576"/>
      <c r="P576"/>
      <c r="Q576"/>
    </row>
    <row r="577" spans="1:17" ht="15.75" customHeight="1" x14ac:dyDescent="0.2">
      <c r="A577"/>
      <c r="B577"/>
      <c r="C577"/>
      <c r="D577"/>
      <c r="E577"/>
      <c r="F577"/>
      <c r="G577"/>
      <c r="H577"/>
      <c r="I577"/>
      <c r="J577"/>
      <c r="K577"/>
      <c r="L577"/>
      <c r="M577"/>
      <c r="N577"/>
      <c r="O577"/>
      <c r="P577"/>
      <c r="Q577"/>
    </row>
    <row r="578" spans="1:17" ht="15.75" customHeight="1" x14ac:dyDescent="0.2">
      <c r="A578"/>
      <c r="B578"/>
      <c r="C578"/>
      <c r="D578"/>
      <c r="E578"/>
      <c r="F578"/>
      <c r="G578"/>
      <c r="H578"/>
      <c r="I578"/>
      <c r="J578"/>
      <c r="K578"/>
      <c r="L578"/>
      <c r="M578"/>
      <c r="N578"/>
      <c r="O578"/>
      <c r="P578"/>
      <c r="Q578"/>
    </row>
    <row r="579" spans="1:17" ht="15.75" customHeight="1" x14ac:dyDescent="0.2">
      <c r="A579"/>
      <c r="B579"/>
      <c r="C579"/>
      <c r="D579"/>
      <c r="E579"/>
      <c r="F579"/>
      <c r="G579"/>
      <c r="H579"/>
      <c r="I579"/>
      <c r="J579"/>
      <c r="K579"/>
      <c r="L579"/>
      <c r="M579"/>
      <c r="N579"/>
      <c r="O579"/>
      <c r="P579"/>
      <c r="Q579"/>
    </row>
    <row r="580" spans="1:17" ht="15.75" customHeight="1" x14ac:dyDescent="0.2">
      <c r="A580"/>
      <c r="B580"/>
      <c r="C580"/>
      <c r="D580"/>
      <c r="E580"/>
      <c r="F580"/>
      <c r="G580"/>
      <c r="H580"/>
      <c r="I580"/>
      <c r="J580"/>
      <c r="K580"/>
      <c r="L580"/>
      <c r="M580"/>
      <c r="N580"/>
      <c r="O580"/>
      <c r="P580"/>
      <c r="Q580"/>
    </row>
    <row r="581" spans="1:17" ht="15.75" customHeight="1" x14ac:dyDescent="0.2">
      <c r="A581"/>
      <c r="B581"/>
      <c r="C581"/>
      <c r="D581"/>
      <c r="E581"/>
      <c r="F581"/>
      <c r="G581"/>
      <c r="H581"/>
      <c r="I581"/>
      <c r="J581"/>
      <c r="K581"/>
      <c r="L581"/>
      <c r="M581"/>
      <c r="N581"/>
      <c r="O581"/>
      <c r="P581"/>
      <c r="Q581"/>
    </row>
    <row r="582" spans="1:17" ht="15.75" customHeight="1" x14ac:dyDescent="0.2">
      <c r="A582"/>
      <c r="B582"/>
      <c r="C582"/>
      <c r="D582"/>
      <c r="E582"/>
      <c r="F582"/>
      <c r="G582"/>
      <c r="H582"/>
      <c r="I582"/>
      <c r="J582"/>
      <c r="K582"/>
      <c r="L582"/>
      <c r="M582"/>
      <c r="N582"/>
      <c r="O582"/>
      <c r="P582"/>
      <c r="Q582"/>
    </row>
    <row r="583" spans="1:17" ht="15.75" customHeight="1" x14ac:dyDescent="0.2">
      <c r="A583"/>
      <c r="B583"/>
      <c r="C583"/>
      <c r="D583"/>
      <c r="E583"/>
      <c r="F583"/>
      <c r="G583"/>
      <c r="H583"/>
      <c r="I583"/>
      <c r="J583"/>
      <c r="K583"/>
      <c r="L583"/>
      <c r="M583"/>
      <c r="N583"/>
      <c r="O583"/>
      <c r="P583"/>
      <c r="Q583"/>
    </row>
    <row r="584" spans="1:17" ht="15.75" customHeight="1" x14ac:dyDescent="0.2">
      <c r="A584"/>
      <c r="B584"/>
      <c r="C584"/>
      <c r="D584"/>
      <c r="E584"/>
      <c r="F584"/>
      <c r="G584"/>
      <c r="H584"/>
      <c r="I584"/>
      <c r="J584"/>
      <c r="K584"/>
      <c r="L584"/>
      <c r="M584"/>
      <c r="N584"/>
      <c r="O584"/>
      <c r="P584"/>
      <c r="Q584"/>
    </row>
    <row r="585" spans="1:17" ht="15.75" customHeight="1" x14ac:dyDescent="0.2">
      <c r="A585"/>
      <c r="B585"/>
      <c r="C585"/>
      <c r="D585"/>
      <c r="E585"/>
      <c r="F585"/>
      <c r="G585"/>
      <c r="H585"/>
      <c r="I585"/>
      <c r="J585"/>
      <c r="K585"/>
      <c r="L585"/>
      <c r="M585"/>
      <c r="N585"/>
      <c r="O585"/>
      <c r="P585"/>
      <c r="Q585"/>
    </row>
    <row r="586" spans="1:17" ht="15.75" customHeight="1" x14ac:dyDescent="0.2">
      <c r="A586"/>
      <c r="B586"/>
      <c r="C586"/>
      <c r="D586"/>
      <c r="E586"/>
      <c r="F586"/>
      <c r="G586"/>
      <c r="H586"/>
      <c r="I586"/>
      <c r="J586"/>
      <c r="K586"/>
      <c r="L586"/>
      <c r="M586"/>
      <c r="N586"/>
      <c r="O586"/>
      <c r="P586"/>
      <c r="Q586"/>
    </row>
    <row r="587" spans="1:17" ht="15.75" customHeight="1" x14ac:dyDescent="0.2">
      <c r="A587"/>
      <c r="B587"/>
      <c r="C587"/>
      <c r="D587"/>
      <c r="E587"/>
      <c r="F587"/>
      <c r="G587"/>
      <c r="H587"/>
      <c r="I587"/>
      <c r="J587"/>
      <c r="K587"/>
      <c r="L587"/>
      <c r="M587"/>
      <c r="N587"/>
      <c r="O587"/>
      <c r="P587"/>
      <c r="Q587"/>
    </row>
    <row r="588" spans="1:17" ht="15.75" customHeight="1" x14ac:dyDescent="0.2">
      <c r="A588"/>
      <c r="B588"/>
      <c r="C588"/>
      <c r="D588"/>
      <c r="E588"/>
      <c r="F588"/>
      <c r="G588"/>
      <c r="H588"/>
      <c r="I588"/>
      <c r="J588"/>
      <c r="K588"/>
      <c r="L588"/>
      <c r="M588"/>
      <c r="N588"/>
      <c r="O588"/>
      <c r="P588"/>
      <c r="Q588"/>
    </row>
    <row r="589" spans="1:17" ht="15.75" customHeight="1" x14ac:dyDescent="0.2">
      <c r="A589"/>
      <c r="B589"/>
      <c r="C589"/>
      <c r="D589"/>
      <c r="E589"/>
      <c r="F589"/>
      <c r="G589"/>
      <c r="H589"/>
      <c r="I589"/>
      <c r="J589"/>
      <c r="K589"/>
      <c r="L589"/>
      <c r="M589"/>
      <c r="N589"/>
      <c r="O589"/>
      <c r="P589"/>
      <c r="Q589"/>
    </row>
    <row r="590" spans="1:17" ht="15.75" customHeight="1" x14ac:dyDescent="0.2">
      <c r="A590"/>
      <c r="B590"/>
      <c r="C590"/>
      <c r="D590"/>
      <c r="E590"/>
      <c r="F590"/>
      <c r="G590"/>
      <c r="H590"/>
      <c r="I590"/>
      <c r="J590"/>
      <c r="K590"/>
      <c r="L590"/>
      <c r="M590"/>
      <c r="N590"/>
      <c r="O590"/>
      <c r="P590"/>
      <c r="Q590"/>
    </row>
    <row r="591" spans="1:17" ht="15.75" customHeight="1" x14ac:dyDescent="0.2">
      <c r="A591"/>
      <c r="B591"/>
      <c r="C591"/>
      <c r="D591"/>
      <c r="E591"/>
      <c r="F591"/>
      <c r="G591"/>
      <c r="H591"/>
      <c r="I591"/>
      <c r="J591"/>
      <c r="K591"/>
      <c r="L591"/>
      <c r="M591"/>
      <c r="N591"/>
      <c r="O591"/>
      <c r="P591"/>
      <c r="Q591"/>
    </row>
    <row r="592" spans="1:17" ht="15.75" customHeight="1" x14ac:dyDescent="0.2">
      <c r="A592"/>
      <c r="B592"/>
      <c r="C592"/>
      <c r="D592"/>
      <c r="E592"/>
      <c r="F592"/>
      <c r="G592"/>
      <c r="H592"/>
      <c r="I592"/>
      <c r="J592"/>
      <c r="K592"/>
      <c r="L592"/>
      <c r="M592"/>
      <c r="N592"/>
      <c r="O592"/>
      <c r="P592"/>
      <c r="Q592"/>
    </row>
    <row r="593" spans="1:17" ht="15.75" customHeight="1" x14ac:dyDescent="0.2">
      <c r="A593"/>
      <c r="B593"/>
      <c r="C593"/>
      <c r="D593"/>
      <c r="E593"/>
      <c r="F593"/>
      <c r="G593"/>
      <c r="H593"/>
      <c r="I593"/>
      <c r="J593"/>
      <c r="K593"/>
      <c r="L593"/>
      <c r="M593"/>
      <c r="N593"/>
      <c r="O593"/>
      <c r="P593"/>
      <c r="Q593"/>
    </row>
    <row r="594" spans="1:17" ht="15.75" customHeight="1" x14ac:dyDescent="0.2">
      <c r="A594"/>
      <c r="B594"/>
      <c r="C594"/>
      <c r="D594"/>
      <c r="E594"/>
      <c r="F594"/>
      <c r="G594"/>
      <c r="H594"/>
      <c r="I594"/>
      <c r="J594"/>
      <c r="K594"/>
      <c r="L594"/>
      <c r="M594"/>
      <c r="N594"/>
      <c r="O594"/>
      <c r="P594"/>
      <c r="Q594"/>
    </row>
    <row r="595" spans="1:17" ht="15.75" customHeight="1" x14ac:dyDescent="0.2">
      <c r="A595"/>
      <c r="B595"/>
      <c r="C595"/>
      <c r="D595"/>
      <c r="E595"/>
      <c r="F595"/>
      <c r="G595"/>
      <c r="H595"/>
      <c r="I595"/>
      <c r="J595"/>
      <c r="K595"/>
      <c r="L595"/>
      <c r="M595"/>
      <c r="N595"/>
      <c r="O595"/>
      <c r="P595"/>
      <c r="Q595"/>
    </row>
    <row r="596" spans="1:17" ht="15.75" customHeight="1" x14ac:dyDescent="0.2">
      <c r="A596"/>
      <c r="B596"/>
      <c r="C596"/>
      <c r="D596"/>
      <c r="E596"/>
      <c r="F596"/>
      <c r="G596"/>
      <c r="H596"/>
      <c r="I596"/>
      <c r="J596"/>
      <c r="K596"/>
      <c r="L596"/>
      <c r="M596"/>
      <c r="N596"/>
      <c r="O596"/>
      <c r="P596"/>
      <c r="Q596"/>
    </row>
    <row r="597" spans="1:17" ht="15.75" customHeight="1" x14ac:dyDescent="0.2">
      <c r="A597"/>
      <c r="B597"/>
      <c r="C597"/>
      <c r="D597"/>
      <c r="E597"/>
      <c r="F597"/>
      <c r="G597"/>
      <c r="H597"/>
      <c r="I597"/>
      <c r="J597"/>
      <c r="K597"/>
      <c r="L597"/>
      <c r="M597"/>
      <c r="N597"/>
      <c r="O597"/>
      <c r="P597"/>
      <c r="Q597"/>
    </row>
    <row r="598" spans="1:17" ht="15.75" customHeight="1" x14ac:dyDescent="0.2">
      <c r="A598"/>
      <c r="B598"/>
      <c r="C598"/>
      <c r="D598"/>
      <c r="E598"/>
      <c r="F598"/>
      <c r="G598"/>
      <c r="H598"/>
      <c r="I598"/>
      <c r="J598"/>
      <c r="K598"/>
      <c r="L598"/>
      <c r="M598"/>
      <c r="N598"/>
      <c r="O598"/>
      <c r="P598"/>
      <c r="Q598"/>
    </row>
    <row r="599" spans="1:17" ht="15.75" customHeight="1" x14ac:dyDescent="0.2">
      <c r="A599"/>
      <c r="B599"/>
      <c r="C599"/>
      <c r="D599"/>
      <c r="E599"/>
      <c r="F599"/>
      <c r="G599"/>
      <c r="H599"/>
      <c r="I599"/>
      <c r="J599"/>
      <c r="K599"/>
      <c r="L599"/>
      <c r="M599"/>
      <c r="N599"/>
      <c r="O599"/>
      <c r="P599"/>
      <c r="Q599"/>
    </row>
    <row r="600" spans="1:17" ht="15.75" customHeight="1" x14ac:dyDescent="0.2">
      <c r="A600"/>
      <c r="B600"/>
      <c r="C600"/>
      <c r="D600"/>
      <c r="E600"/>
      <c r="F600"/>
      <c r="G600"/>
      <c r="H600"/>
      <c r="I600"/>
      <c r="J600"/>
      <c r="K600"/>
      <c r="L600"/>
      <c r="M600"/>
      <c r="N600"/>
      <c r="O600"/>
      <c r="P600"/>
      <c r="Q600"/>
    </row>
    <row r="601" spans="1:17" ht="15.75" customHeight="1" x14ac:dyDescent="0.2">
      <c r="A601"/>
      <c r="B601"/>
      <c r="C601"/>
      <c r="D601"/>
      <c r="E601"/>
      <c r="F601"/>
      <c r="G601"/>
      <c r="H601"/>
      <c r="I601"/>
      <c r="J601"/>
      <c r="K601"/>
      <c r="L601"/>
      <c r="M601"/>
      <c r="N601"/>
      <c r="O601"/>
      <c r="P601"/>
      <c r="Q601"/>
    </row>
    <row r="602" spans="1:17" ht="15.75" customHeight="1" x14ac:dyDescent="0.2">
      <c r="A602"/>
      <c r="B602"/>
      <c r="C602"/>
      <c r="D602"/>
      <c r="E602"/>
      <c r="F602"/>
      <c r="G602"/>
      <c r="H602"/>
      <c r="I602"/>
      <c r="J602"/>
      <c r="K602"/>
      <c r="L602"/>
      <c r="M602"/>
      <c r="N602"/>
      <c r="O602"/>
      <c r="P602"/>
      <c r="Q602"/>
    </row>
    <row r="603" spans="1:17" ht="15.75" customHeight="1" x14ac:dyDescent="0.2">
      <c r="A603"/>
      <c r="B603"/>
      <c r="C603"/>
      <c r="D603"/>
      <c r="E603"/>
      <c r="F603"/>
      <c r="G603"/>
      <c r="H603"/>
      <c r="I603"/>
      <c r="J603"/>
      <c r="K603"/>
      <c r="L603"/>
      <c r="M603"/>
      <c r="N603"/>
      <c r="O603"/>
      <c r="P603"/>
      <c r="Q603"/>
    </row>
    <row r="604" spans="1:17" ht="15.75" customHeight="1" x14ac:dyDescent="0.2">
      <c r="A604"/>
      <c r="B604"/>
      <c r="C604"/>
      <c r="D604"/>
      <c r="E604"/>
      <c r="F604"/>
      <c r="G604"/>
      <c r="H604"/>
      <c r="I604"/>
      <c r="J604"/>
      <c r="K604"/>
      <c r="L604"/>
      <c r="M604"/>
      <c r="N604"/>
      <c r="O604"/>
      <c r="P604"/>
      <c r="Q604"/>
    </row>
    <row r="605" spans="1:17" ht="15.75" customHeight="1" x14ac:dyDescent="0.2">
      <c r="A605"/>
      <c r="B605"/>
      <c r="C605"/>
      <c r="D605"/>
      <c r="E605"/>
      <c r="F605"/>
      <c r="G605"/>
      <c r="H605"/>
      <c r="I605"/>
      <c r="J605"/>
      <c r="K605"/>
      <c r="L605"/>
      <c r="M605"/>
      <c r="N605"/>
      <c r="O605"/>
      <c r="P605"/>
      <c r="Q605"/>
    </row>
    <row r="606" spans="1:17" ht="15.75" customHeight="1" x14ac:dyDescent="0.2">
      <c r="A606"/>
      <c r="B606"/>
      <c r="C606"/>
      <c r="D606"/>
      <c r="E606"/>
      <c r="F606"/>
      <c r="G606"/>
      <c r="H606"/>
      <c r="I606"/>
      <c r="J606"/>
      <c r="K606"/>
      <c r="L606"/>
      <c r="M606"/>
      <c r="N606"/>
      <c r="O606"/>
      <c r="P606"/>
      <c r="Q606"/>
    </row>
    <row r="607" spans="1:17" ht="15.75" customHeight="1" x14ac:dyDescent="0.2">
      <c r="A607"/>
      <c r="B607"/>
      <c r="C607"/>
      <c r="D607"/>
      <c r="E607"/>
      <c r="F607"/>
      <c r="G607"/>
      <c r="H607"/>
      <c r="I607"/>
      <c r="J607"/>
      <c r="K607"/>
      <c r="L607"/>
      <c r="M607"/>
      <c r="N607"/>
      <c r="O607"/>
      <c r="P607"/>
      <c r="Q607"/>
    </row>
    <row r="608" spans="1:17" ht="15.75" customHeight="1" x14ac:dyDescent="0.2">
      <c r="A608"/>
      <c r="B608"/>
      <c r="C608"/>
      <c r="D608"/>
      <c r="E608"/>
      <c r="F608"/>
      <c r="G608"/>
      <c r="H608"/>
      <c r="I608"/>
      <c r="J608"/>
      <c r="K608"/>
      <c r="L608"/>
      <c r="M608"/>
      <c r="N608"/>
      <c r="O608"/>
      <c r="P608"/>
      <c r="Q608"/>
    </row>
    <row r="609" spans="1:17" ht="15.75" customHeight="1" x14ac:dyDescent="0.2">
      <c r="A609"/>
      <c r="B609"/>
      <c r="C609"/>
      <c r="D609"/>
      <c r="E609"/>
      <c r="F609"/>
      <c r="G609"/>
      <c r="H609"/>
      <c r="I609"/>
      <c r="J609"/>
      <c r="K609"/>
      <c r="L609"/>
      <c r="M609"/>
      <c r="N609"/>
      <c r="O609"/>
      <c r="P609"/>
      <c r="Q609"/>
    </row>
    <row r="610" spans="1:17" ht="15.75" customHeight="1" x14ac:dyDescent="0.2">
      <c r="A610"/>
      <c r="B610"/>
      <c r="C610"/>
      <c r="D610"/>
      <c r="E610"/>
      <c r="F610"/>
      <c r="G610"/>
      <c r="H610"/>
      <c r="I610"/>
      <c r="J610"/>
      <c r="K610"/>
      <c r="L610"/>
      <c r="M610"/>
      <c r="N610"/>
      <c r="O610"/>
      <c r="P610"/>
      <c r="Q610"/>
    </row>
    <row r="611" spans="1:17" ht="15.75" customHeight="1" x14ac:dyDescent="0.2">
      <c r="A611"/>
      <c r="B611"/>
      <c r="C611"/>
      <c r="D611"/>
      <c r="E611"/>
      <c r="F611"/>
      <c r="G611"/>
      <c r="H611"/>
      <c r="I611"/>
      <c r="J611"/>
      <c r="K611"/>
      <c r="L611"/>
      <c r="M611"/>
      <c r="N611"/>
      <c r="O611"/>
      <c r="P611"/>
      <c r="Q611"/>
    </row>
    <row r="612" spans="1:17" ht="15.75" customHeight="1" x14ac:dyDescent="0.2">
      <c r="A612"/>
      <c r="B612"/>
      <c r="C612"/>
      <c r="D612"/>
      <c r="E612"/>
      <c r="F612"/>
      <c r="G612"/>
      <c r="H612"/>
      <c r="I612"/>
      <c r="J612"/>
      <c r="K612"/>
      <c r="L612"/>
      <c r="M612"/>
      <c r="N612"/>
      <c r="O612"/>
      <c r="P612"/>
      <c r="Q612"/>
    </row>
    <row r="613" spans="1:17" ht="15.75" customHeight="1" x14ac:dyDescent="0.2">
      <c r="A613"/>
      <c r="B613"/>
      <c r="C613"/>
      <c r="D613"/>
      <c r="E613"/>
      <c r="F613"/>
      <c r="G613"/>
      <c r="H613"/>
      <c r="I613"/>
      <c r="J613"/>
      <c r="K613"/>
      <c r="L613"/>
      <c r="M613"/>
      <c r="N613"/>
      <c r="O613"/>
      <c r="P613"/>
      <c r="Q613"/>
    </row>
    <row r="614" spans="1:17" ht="15.75" customHeight="1" x14ac:dyDescent="0.2">
      <c r="A614"/>
      <c r="B614"/>
      <c r="C614"/>
      <c r="D614"/>
      <c r="E614"/>
      <c r="F614"/>
      <c r="G614"/>
      <c r="H614"/>
      <c r="I614"/>
      <c r="J614"/>
      <c r="K614"/>
      <c r="L614"/>
      <c r="M614"/>
      <c r="N614"/>
      <c r="O614"/>
      <c r="P614"/>
      <c r="Q614"/>
    </row>
    <row r="615" spans="1:17" ht="15.75" customHeight="1" x14ac:dyDescent="0.2">
      <c r="A615"/>
      <c r="B615"/>
      <c r="C615"/>
      <c r="D615"/>
      <c r="E615"/>
      <c r="F615"/>
      <c r="G615"/>
      <c r="H615"/>
      <c r="I615"/>
      <c r="J615"/>
      <c r="K615"/>
      <c r="L615"/>
      <c r="M615"/>
      <c r="N615"/>
      <c r="O615"/>
      <c r="P615"/>
      <c r="Q615"/>
    </row>
    <row r="616" spans="1:17" ht="15.75" customHeight="1" x14ac:dyDescent="0.2">
      <c r="A616"/>
      <c r="B616"/>
      <c r="C616"/>
      <c r="D616"/>
      <c r="E616"/>
      <c r="F616"/>
      <c r="G616"/>
      <c r="H616"/>
      <c r="I616"/>
      <c r="J616"/>
      <c r="K616"/>
      <c r="L616"/>
      <c r="M616"/>
      <c r="N616"/>
      <c r="O616"/>
      <c r="P616"/>
      <c r="Q616"/>
    </row>
    <row r="617" spans="1:17" ht="15.75" customHeight="1" x14ac:dyDescent="0.2">
      <c r="A617"/>
      <c r="B617"/>
      <c r="C617"/>
      <c r="D617"/>
      <c r="E617"/>
      <c r="F617"/>
      <c r="G617"/>
      <c r="H617"/>
      <c r="I617"/>
      <c r="J617"/>
      <c r="K617"/>
      <c r="L617"/>
      <c r="M617"/>
      <c r="N617"/>
      <c r="O617"/>
      <c r="P617"/>
      <c r="Q617"/>
    </row>
    <row r="618" spans="1:17" ht="15.75" customHeight="1" x14ac:dyDescent="0.2">
      <c r="A618"/>
      <c r="B618"/>
      <c r="C618"/>
      <c r="D618"/>
      <c r="E618"/>
      <c r="F618"/>
      <c r="G618"/>
      <c r="H618"/>
      <c r="I618"/>
      <c r="J618"/>
      <c r="K618"/>
      <c r="L618"/>
      <c r="M618"/>
      <c r="N618"/>
      <c r="O618"/>
      <c r="P618"/>
      <c r="Q618"/>
    </row>
    <row r="619" spans="1:17" ht="15.75" customHeight="1" x14ac:dyDescent="0.2">
      <c r="A619"/>
      <c r="B619"/>
      <c r="C619"/>
      <c r="D619"/>
      <c r="E619"/>
      <c r="F619"/>
      <c r="G619"/>
      <c r="H619"/>
      <c r="I619"/>
      <c r="J619"/>
      <c r="K619"/>
      <c r="L619"/>
      <c r="M619"/>
      <c r="N619"/>
      <c r="O619"/>
      <c r="P619"/>
      <c r="Q619"/>
    </row>
    <row r="620" spans="1:17" ht="15.75" customHeight="1" x14ac:dyDescent="0.2">
      <c r="A620"/>
      <c r="B620"/>
      <c r="C620"/>
      <c r="D620"/>
      <c r="E620"/>
      <c r="F620"/>
      <c r="G620"/>
      <c r="H620"/>
      <c r="I620"/>
      <c r="J620"/>
      <c r="K620"/>
      <c r="L620"/>
      <c r="M620"/>
      <c r="N620"/>
      <c r="O620"/>
      <c r="P620"/>
      <c r="Q620"/>
    </row>
    <row r="621" spans="1:17" ht="15.75" customHeight="1" x14ac:dyDescent="0.2">
      <c r="A621"/>
      <c r="B621"/>
      <c r="C621"/>
      <c r="D621"/>
      <c r="E621"/>
      <c r="F621"/>
      <c r="G621"/>
      <c r="H621"/>
      <c r="I621"/>
      <c r="J621"/>
      <c r="K621"/>
      <c r="L621"/>
      <c r="M621"/>
      <c r="N621"/>
      <c r="O621"/>
      <c r="P621"/>
      <c r="Q621"/>
    </row>
    <row r="622" spans="1:17" ht="15.75" customHeight="1" x14ac:dyDescent="0.2">
      <c r="A622"/>
      <c r="B622"/>
      <c r="C622"/>
      <c r="D622"/>
      <c r="E622"/>
      <c r="F622"/>
      <c r="G622"/>
      <c r="H622"/>
      <c r="I622"/>
      <c r="J622"/>
      <c r="K622"/>
      <c r="L622"/>
      <c r="M622"/>
      <c r="N622"/>
      <c r="O622"/>
      <c r="P622"/>
      <c r="Q622"/>
    </row>
    <row r="623" spans="1:17" ht="15.75" customHeight="1" x14ac:dyDescent="0.2">
      <c r="A623"/>
      <c r="B623"/>
      <c r="C623"/>
      <c r="D623"/>
      <c r="E623"/>
      <c r="F623"/>
      <c r="G623"/>
      <c r="H623"/>
      <c r="I623"/>
      <c r="J623"/>
      <c r="K623"/>
      <c r="L623"/>
      <c r="M623"/>
      <c r="N623"/>
      <c r="O623"/>
      <c r="P623"/>
      <c r="Q623"/>
    </row>
    <row r="624" spans="1:17" ht="15.75" customHeight="1" x14ac:dyDescent="0.2">
      <c r="A624"/>
      <c r="B624"/>
      <c r="C624"/>
      <c r="D624"/>
      <c r="E624"/>
      <c r="F624"/>
      <c r="G624"/>
      <c r="H624"/>
      <c r="I624"/>
      <c r="J624"/>
      <c r="K624"/>
      <c r="L624"/>
      <c r="M624"/>
      <c r="N624"/>
      <c r="O624"/>
      <c r="P624"/>
      <c r="Q624"/>
    </row>
    <row r="625" spans="1:17" ht="15.75" customHeight="1" x14ac:dyDescent="0.2">
      <c r="A625"/>
      <c r="B625"/>
      <c r="C625"/>
      <c r="D625"/>
      <c r="E625"/>
      <c r="F625"/>
      <c r="G625"/>
      <c r="H625"/>
      <c r="I625"/>
      <c r="J625"/>
      <c r="K625"/>
      <c r="L625"/>
      <c r="M625"/>
      <c r="N625"/>
      <c r="O625"/>
      <c r="P625"/>
      <c r="Q625"/>
    </row>
    <row r="626" spans="1:17" ht="15.75" customHeight="1" x14ac:dyDescent="0.2">
      <c r="A626"/>
      <c r="B626"/>
      <c r="C626"/>
      <c r="D626"/>
      <c r="E626"/>
      <c r="F626"/>
      <c r="G626"/>
      <c r="H626"/>
      <c r="I626"/>
      <c r="J626"/>
      <c r="K626"/>
      <c r="L626"/>
      <c r="M626"/>
      <c r="N626"/>
      <c r="O626"/>
      <c r="P626"/>
      <c r="Q626"/>
    </row>
    <row r="627" spans="1:17" ht="15.75" customHeight="1" x14ac:dyDescent="0.2">
      <c r="A627"/>
      <c r="B627"/>
      <c r="C627"/>
      <c r="D627"/>
      <c r="E627"/>
      <c r="F627"/>
      <c r="G627"/>
      <c r="H627"/>
      <c r="I627"/>
      <c r="J627"/>
      <c r="K627"/>
      <c r="L627"/>
      <c r="M627"/>
      <c r="N627"/>
      <c r="O627"/>
      <c r="P627"/>
      <c r="Q627"/>
    </row>
    <row r="628" spans="1:17" ht="15.75" customHeight="1" x14ac:dyDescent="0.2">
      <c r="A628"/>
      <c r="B628"/>
      <c r="C628"/>
      <c r="D628"/>
      <c r="E628"/>
      <c r="F628"/>
      <c r="G628"/>
      <c r="H628"/>
      <c r="I628"/>
      <c r="J628"/>
      <c r="K628"/>
      <c r="L628"/>
      <c r="M628"/>
      <c r="N628"/>
      <c r="O628"/>
      <c r="P628"/>
      <c r="Q628"/>
    </row>
    <row r="629" spans="1:17" ht="15.75" customHeight="1" x14ac:dyDescent="0.2">
      <c r="A629"/>
      <c r="B629"/>
      <c r="C629"/>
      <c r="D629"/>
      <c r="E629"/>
      <c r="F629"/>
      <c r="G629"/>
      <c r="H629"/>
      <c r="I629"/>
      <c r="J629"/>
      <c r="K629"/>
      <c r="L629"/>
      <c r="M629"/>
      <c r="N629"/>
      <c r="O629"/>
      <c r="P629"/>
      <c r="Q629"/>
    </row>
    <row r="630" spans="1:17" ht="15.75" customHeight="1" x14ac:dyDescent="0.2">
      <c r="A630"/>
      <c r="B630"/>
      <c r="C630"/>
      <c r="D630"/>
      <c r="E630"/>
      <c r="F630"/>
      <c r="G630"/>
      <c r="H630"/>
      <c r="I630"/>
      <c r="J630"/>
      <c r="K630"/>
      <c r="L630"/>
      <c r="M630"/>
      <c r="N630"/>
      <c r="O630"/>
      <c r="P630"/>
      <c r="Q630"/>
    </row>
    <row r="631" spans="1:17" ht="15.75" customHeight="1" x14ac:dyDescent="0.2">
      <c r="A631"/>
      <c r="B631"/>
      <c r="C631"/>
      <c r="D631"/>
      <c r="E631"/>
      <c r="F631"/>
      <c r="G631"/>
      <c r="H631"/>
      <c r="I631"/>
      <c r="J631"/>
      <c r="K631"/>
      <c r="L631"/>
      <c r="M631"/>
      <c r="N631"/>
      <c r="O631"/>
      <c r="P631"/>
      <c r="Q631"/>
    </row>
    <row r="632" spans="1:17" ht="15.75" customHeight="1" x14ac:dyDescent="0.2">
      <c r="A632"/>
      <c r="B632"/>
      <c r="C632"/>
      <c r="D632"/>
      <c r="E632"/>
      <c r="F632"/>
      <c r="G632"/>
      <c r="H632"/>
      <c r="I632"/>
      <c r="J632"/>
      <c r="K632"/>
      <c r="L632"/>
      <c r="M632"/>
      <c r="N632"/>
      <c r="O632"/>
      <c r="P632"/>
      <c r="Q632"/>
    </row>
    <row r="633" spans="1:17" ht="15.75" customHeight="1" x14ac:dyDescent="0.2">
      <c r="A633"/>
      <c r="B633"/>
      <c r="C633"/>
      <c r="D633"/>
      <c r="E633"/>
      <c r="F633"/>
      <c r="G633"/>
      <c r="H633"/>
      <c r="I633"/>
      <c r="J633"/>
      <c r="K633"/>
      <c r="L633"/>
      <c r="M633"/>
      <c r="N633"/>
      <c r="O633"/>
      <c r="P633"/>
      <c r="Q633"/>
    </row>
    <row r="634" spans="1:17" ht="15.75" customHeight="1" x14ac:dyDescent="0.2">
      <c r="A634"/>
      <c r="B634"/>
      <c r="C634"/>
      <c r="D634"/>
      <c r="E634"/>
      <c r="F634"/>
      <c r="G634"/>
      <c r="H634"/>
      <c r="I634"/>
      <c r="J634"/>
      <c r="K634"/>
      <c r="L634"/>
      <c r="M634"/>
      <c r="N634"/>
      <c r="O634"/>
      <c r="P634"/>
      <c r="Q634"/>
    </row>
    <row r="635" spans="1:17" ht="15.75" customHeight="1" x14ac:dyDescent="0.2">
      <c r="A635"/>
      <c r="B635"/>
      <c r="C635"/>
      <c r="D635"/>
      <c r="E635"/>
      <c r="F635"/>
      <c r="G635"/>
      <c r="H635"/>
      <c r="I635"/>
      <c r="J635"/>
      <c r="K635"/>
      <c r="L635"/>
      <c r="M635"/>
      <c r="N635"/>
      <c r="O635"/>
      <c r="P635"/>
      <c r="Q635"/>
    </row>
    <row r="636" spans="1:17" ht="15.75" customHeight="1" x14ac:dyDescent="0.2">
      <c r="A636"/>
      <c r="B636"/>
      <c r="C636"/>
      <c r="D636"/>
      <c r="E636"/>
      <c r="F636"/>
      <c r="G636"/>
      <c r="H636"/>
      <c r="I636"/>
      <c r="J636"/>
      <c r="K636"/>
      <c r="L636"/>
      <c r="M636"/>
      <c r="N636"/>
      <c r="O636"/>
      <c r="P636"/>
      <c r="Q636"/>
    </row>
    <row r="637" spans="1:17" ht="15.75" customHeight="1" x14ac:dyDescent="0.2">
      <c r="A637"/>
      <c r="B637"/>
      <c r="C637"/>
      <c r="D637"/>
      <c r="E637"/>
      <c r="F637"/>
      <c r="G637"/>
      <c r="H637"/>
      <c r="I637"/>
      <c r="J637"/>
      <c r="K637"/>
      <c r="L637"/>
      <c r="M637"/>
      <c r="N637"/>
      <c r="O637"/>
      <c r="P637"/>
      <c r="Q637"/>
    </row>
    <row r="638" spans="1:17" ht="15.75" customHeight="1" x14ac:dyDescent="0.2">
      <c r="A638"/>
      <c r="B638"/>
      <c r="C638"/>
      <c r="D638"/>
      <c r="E638"/>
      <c r="F638"/>
      <c r="G638"/>
      <c r="H638"/>
      <c r="I638"/>
      <c r="J638"/>
      <c r="K638"/>
      <c r="L638"/>
      <c r="M638"/>
      <c r="N638"/>
      <c r="O638"/>
      <c r="P638"/>
      <c r="Q638"/>
    </row>
    <row r="639" spans="1:17" ht="15.75" customHeight="1" x14ac:dyDescent="0.2">
      <c r="A639"/>
      <c r="B639"/>
      <c r="C639"/>
      <c r="D639"/>
      <c r="E639"/>
      <c r="F639"/>
      <c r="G639"/>
      <c r="H639"/>
      <c r="I639"/>
      <c r="J639"/>
      <c r="K639"/>
      <c r="L639"/>
      <c r="M639"/>
      <c r="N639"/>
      <c r="O639"/>
      <c r="P639"/>
      <c r="Q639"/>
    </row>
    <row r="640" spans="1:17" ht="15.75" customHeight="1" x14ac:dyDescent="0.2">
      <c r="A640"/>
      <c r="B640"/>
      <c r="C640"/>
      <c r="D640"/>
      <c r="E640"/>
      <c r="F640"/>
      <c r="G640"/>
      <c r="H640"/>
      <c r="I640"/>
      <c r="J640"/>
      <c r="K640"/>
      <c r="L640"/>
      <c r="M640"/>
      <c r="N640"/>
      <c r="O640"/>
      <c r="P640"/>
      <c r="Q640"/>
    </row>
    <row r="641" spans="1:17" ht="15.75" customHeight="1" x14ac:dyDescent="0.2">
      <c r="A641"/>
      <c r="B641"/>
      <c r="C641"/>
      <c r="D641"/>
      <c r="E641"/>
      <c r="F641"/>
      <c r="G641"/>
      <c r="H641"/>
      <c r="I641"/>
      <c r="J641"/>
      <c r="K641"/>
      <c r="L641"/>
      <c r="M641"/>
      <c r="N641"/>
      <c r="O641"/>
      <c r="P641"/>
      <c r="Q641"/>
    </row>
    <row r="642" spans="1:17" ht="15.75" customHeight="1" x14ac:dyDescent="0.2">
      <c r="A642"/>
      <c r="B642"/>
      <c r="C642"/>
      <c r="D642"/>
      <c r="E642"/>
      <c r="F642"/>
      <c r="G642"/>
      <c r="H642"/>
      <c r="I642"/>
      <c r="J642"/>
      <c r="K642"/>
      <c r="L642"/>
      <c r="M642"/>
      <c r="N642"/>
      <c r="O642"/>
      <c r="P642"/>
      <c r="Q642"/>
    </row>
    <row r="643" spans="1:17" ht="15.75" customHeight="1" x14ac:dyDescent="0.2">
      <c r="A643"/>
      <c r="B643"/>
      <c r="C643"/>
      <c r="D643"/>
      <c r="E643"/>
      <c r="F643"/>
      <c r="G643"/>
      <c r="H643"/>
      <c r="I643"/>
      <c r="J643"/>
      <c r="K643"/>
      <c r="L643"/>
      <c r="M643"/>
      <c r="N643"/>
      <c r="O643"/>
      <c r="P643"/>
      <c r="Q643"/>
    </row>
    <row r="644" spans="1:17" ht="15.75" customHeight="1" x14ac:dyDescent="0.2">
      <c r="A644"/>
      <c r="B644"/>
      <c r="C644"/>
      <c r="D644"/>
      <c r="E644"/>
      <c r="F644"/>
      <c r="G644"/>
      <c r="H644"/>
      <c r="I644"/>
      <c r="J644"/>
      <c r="K644"/>
      <c r="L644"/>
      <c r="M644"/>
      <c r="N644"/>
      <c r="O644"/>
      <c r="P644"/>
      <c r="Q644"/>
    </row>
    <row r="645" spans="1:17" ht="15.75" customHeight="1" x14ac:dyDescent="0.2">
      <c r="A645"/>
      <c r="B645"/>
      <c r="C645"/>
      <c r="D645"/>
      <c r="E645"/>
      <c r="F645"/>
      <c r="G645"/>
      <c r="H645"/>
      <c r="I645"/>
      <c r="J645"/>
      <c r="K645"/>
      <c r="L645"/>
      <c r="M645"/>
      <c r="N645"/>
      <c r="O645"/>
      <c r="P645"/>
      <c r="Q645"/>
    </row>
    <row r="646" spans="1:17" ht="15.75" customHeight="1" x14ac:dyDescent="0.2">
      <c r="A646"/>
      <c r="B646"/>
      <c r="C646"/>
      <c r="D646"/>
      <c r="E646"/>
      <c r="F646"/>
      <c r="G646"/>
      <c r="H646"/>
      <c r="I646"/>
      <c r="J646"/>
      <c r="K646"/>
      <c r="L646"/>
      <c r="M646"/>
      <c r="N646"/>
      <c r="O646"/>
      <c r="P646"/>
      <c r="Q646"/>
    </row>
    <row r="647" spans="1:17" ht="15.75" customHeight="1" x14ac:dyDescent="0.2">
      <c r="A647"/>
      <c r="B647"/>
      <c r="C647"/>
      <c r="D647"/>
      <c r="E647"/>
      <c r="F647"/>
      <c r="G647"/>
      <c r="H647"/>
      <c r="I647"/>
      <c r="J647"/>
      <c r="K647"/>
      <c r="L647"/>
      <c r="M647"/>
      <c r="N647"/>
      <c r="O647"/>
      <c r="P647"/>
      <c r="Q647"/>
    </row>
    <row r="648" spans="1:17" ht="15.75" customHeight="1" x14ac:dyDescent="0.2">
      <c r="A648"/>
      <c r="B648"/>
      <c r="C648"/>
      <c r="D648"/>
      <c r="E648"/>
      <c r="F648"/>
      <c r="G648"/>
      <c r="H648"/>
      <c r="I648"/>
      <c r="J648"/>
      <c r="K648"/>
      <c r="L648"/>
      <c r="M648"/>
      <c r="N648"/>
      <c r="O648"/>
      <c r="P648"/>
      <c r="Q648"/>
    </row>
    <row r="649" spans="1:17" ht="15.75" customHeight="1" x14ac:dyDescent="0.2">
      <c r="A649"/>
      <c r="B649"/>
      <c r="C649"/>
      <c r="D649"/>
      <c r="E649"/>
      <c r="F649"/>
      <c r="G649"/>
      <c r="H649"/>
      <c r="I649"/>
      <c r="J649"/>
      <c r="K649"/>
      <c r="L649"/>
      <c r="M649"/>
      <c r="N649"/>
      <c r="O649"/>
      <c r="P649"/>
      <c r="Q649"/>
    </row>
    <row r="650" spans="1:17" ht="15.75" customHeight="1" x14ac:dyDescent="0.2">
      <c r="A650"/>
      <c r="B650"/>
      <c r="C650"/>
      <c r="D650"/>
      <c r="E650"/>
      <c r="F650"/>
      <c r="G650"/>
      <c r="H650"/>
      <c r="I650"/>
      <c r="J650"/>
      <c r="K650"/>
      <c r="L650"/>
      <c r="M650"/>
      <c r="N650"/>
      <c r="O650"/>
      <c r="P650"/>
      <c r="Q650"/>
    </row>
    <row r="651" spans="1:17" ht="15.75" customHeight="1" x14ac:dyDescent="0.2">
      <c r="A651"/>
      <c r="B651"/>
      <c r="C651"/>
      <c r="D651"/>
      <c r="E651"/>
      <c r="F651"/>
      <c r="G651"/>
      <c r="H651"/>
      <c r="I651"/>
      <c r="J651"/>
      <c r="K651"/>
      <c r="L651"/>
      <c r="M651"/>
      <c r="N651"/>
      <c r="O651"/>
      <c r="P651"/>
      <c r="Q651"/>
    </row>
    <row r="652" spans="1:17" ht="15.75" customHeight="1" x14ac:dyDescent="0.2">
      <c r="A652"/>
      <c r="B652"/>
      <c r="C652"/>
      <c r="D652"/>
      <c r="E652"/>
      <c r="F652"/>
      <c r="G652"/>
      <c r="H652"/>
      <c r="I652"/>
      <c r="J652"/>
      <c r="K652"/>
      <c r="L652"/>
      <c r="M652"/>
      <c r="N652"/>
      <c r="O652"/>
      <c r="P652"/>
      <c r="Q652"/>
    </row>
    <row r="653" spans="1:17" ht="15.75" customHeight="1" x14ac:dyDescent="0.2">
      <c r="A653"/>
      <c r="B653"/>
      <c r="C653"/>
      <c r="D653"/>
      <c r="E653"/>
      <c r="F653"/>
      <c r="G653"/>
      <c r="H653"/>
      <c r="I653"/>
      <c r="J653"/>
      <c r="K653"/>
      <c r="L653"/>
      <c r="M653"/>
      <c r="N653"/>
      <c r="O653"/>
      <c r="P653"/>
      <c r="Q653"/>
    </row>
    <row r="654" spans="1:17" ht="15.75" customHeight="1" x14ac:dyDescent="0.2">
      <c r="A654"/>
      <c r="B654"/>
      <c r="C654"/>
      <c r="D654"/>
      <c r="E654"/>
      <c r="F654"/>
      <c r="G654"/>
      <c r="H654"/>
      <c r="I654"/>
      <c r="J654"/>
      <c r="K654"/>
      <c r="L654"/>
      <c r="M654"/>
      <c r="N654"/>
      <c r="O654"/>
      <c r="P654"/>
      <c r="Q654"/>
    </row>
    <row r="655" spans="1:17" ht="15.75" customHeight="1" x14ac:dyDescent="0.2">
      <c r="A655"/>
      <c r="B655"/>
      <c r="C655"/>
      <c r="D655"/>
      <c r="E655"/>
      <c r="F655"/>
      <c r="G655"/>
      <c r="H655"/>
      <c r="I655"/>
      <c r="J655"/>
      <c r="K655"/>
      <c r="L655"/>
      <c r="M655"/>
      <c r="N655"/>
      <c r="O655"/>
      <c r="P655"/>
      <c r="Q655"/>
    </row>
    <row r="656" spans="1:17" ht="15.75" customHeight="1" x14ac:dyDescent="0.2">
      <c r="A656"/>
      <c r="B656"/>
      <c r="C656"/>
      <c r="D656"/>
      <c r="E656"/>
      <c r="F656"/>
      <c r="G656"/>
      <c r="H656"/>
      <c r="I656"/>
      <c r="J656"/>
      <c r="K656"/>
      <c r="L656"/>
      <c r="M656"/>
      <c r="N656"/>
      <c r="O656"/>
      <c r="P656"/>
      <c r="Q656"/>
    </row>
    <row r="657" spans="1:17" ht="15.75" customHeight="1" x14ac:dyDescent="0.2">
      <c r="A657"/>
      <c r="B657"/>
      <c r="C657"/>
      <c r="D657"/>
      <c r="E657"/>
      <c r="F657"/>
      <c r="G657"/>
      <c r="H657"/>
      <c r="I657"/>
      <c r="J657"/>
      <c r="K657"/>
      <c r="L657"/>
      <c r="M657"/>
      <c r="N657"/>
      <c r="O657"/>
      <c r="P657"/>
      <c r="Q657"/>
    </row>
    <row r="658" spans="1:17" ht="15.75" customHeight="1" x14ac:dyDescent="0.2">
      <c r="A658"/>
      <c r="B658"/>
      <c r="C658"/>
      <c r="D658"/>
      <c r="E658"/>
      <c r="F658"/>
      <c r="G658"/>
      <c r="H658"/>
      <c r="I658"/>
      <c r="J658"/>
      <c r="K658"/>
      <c r="L658"/>
      <c r="M658"/>
      <c r="N658"/>
      <c r="O658"/>
      <c r="P658"/>
      <c r="Q658"/>
    </row>
    <row r="659" spans="1:17" ht="15.75" customHeight="1" x14ac:dyDescent="0.2">
      <c r="A659"/>
      <c r="B659"/>
      <c r="C659"/>
      <c r="D659"/>
      <c r="E659"/>
      <c r="F659"/>
      <c r="G659"/>
      <c r="H659"/>
      <c r="I659"/>
      <c r="J659"/>
      <c r="K659"/>
      <c r="L659"/>
      <c r="M659"/>
      <c r="N659"/>
      <c r="O659"/>
      <c r="P659"/>
      <c r="Q659"/>
    </row>
    <row r="660" spans="1:17" ht="15.75" customHeight="1" x14ac:dyDescent="0.2">
      <c r="A660"/>
      <c r="B660"/>
      <c r="C660"/>
      <c r="D660"/>
      <c r="E660"/>
      <c r="F660"/>
      <c r="G660"/>
      <c r="H660"/>
      <c r="I660"/>
      <c r="J660"/>
      <c r="K660"/>
      <c r="L660"/>
      <c r="M660"/>
      <c r="N660"/>
      <c r="O660"/>
      <c r="P660"/>
      <c r="Q660"/>
    </row>
    <row r="661" spans="1:17" ht="15.75" customHeight="1" x14ac:dyDescent="0.2">
      <c r="A661"/>
      <c r="B661"/>
      <c r="C661"/>
      <c r="D661"/>
      <c r="E661"/>
      <c r="F661"/>
      <c r="G661"/>
      <c r="H661"/>
      <c r="I661"/>
      <c r="J661"/>
      <c r="K661"/>
      <c r="L661"/>
      <c r="M661"/>
      <c r="N661"/>
      <c r="O661"/>
      <c r="P661"/>
      <c r="Q661"/>
    </row>
    <row r="662" spans="1:17" ht="15.75" customHeight="1" x14ac:dyDescent="0.2">
      <c r="A662"/>
      <c r="B662"/>
      <c r="C662"/>
      <c r="D662"/>
      <c r="E662"/>
      <c r="F662"/>
      <c r="G662"/>
      <c r="H662"/>
      <c r="I662"/>
      <c r="J662"/>
      <c r="K662"/>
      <c r="L662"/>
      <c r="M662"/>
      <c r="N662"/>
      <c r="O662"/>
      <c r="P662"/>
      <c r="Q662"/>
    </row>
    <row r="663" spans="1:17" ht="15.75" customHeight="1" x14ac:dyDescent="0.2">
      <c r="A663"/>
      <c r="B663"/>
      <c r="C663"/>
      <c r="D663"/>
      <c r="E663"/>
      <c r="F663"/>
      <c r="G663"/>
      <c r="H663"/>
      <c r="I663"/>
      <c r="J663"/>
      <c r="K663"/>
      <c r="L663"/>
      <c r="M663"/>
      <c r="N663"/>
      <c r="O663"/>
      <c r="P663"/>
      <c r="Q663"/>
    </row>
    <row r="664" spans="1:17" ht="15.75" customHeight="1" x14ac:dyDescent="0.2">
      <c r="A664"/>
      <c r="B664"/>
      <c r="C664"/>
      <c r="D664"/>
      <c r="E664"/>
      <c r="F664"/>
      <c r="G664"/>
      <c r="H664"/>
      <c r="I664"/>
      <c r="J664"/>
      <c r="K664"/>
      <c r="L664"/>
      <c r="M664"/>
      <c r="N664"/>
      <c r="O664"/>
      <c r="P664"/>
      <c r="Q664"/>
    </row>
    <row r="665" spans="1:17" ht="15.75" customHeight="1" x14ac:dyDescent="0.2">
      <c r="A665"/>
      <c r="B665"/>
      <c r="C665"/>
      <c r="D665"/>
      <c r="E665"/>
      <c r="F665"/>
      <c r="G665"/>
      <c r="H665"/>
      <c r="I665"/>
      <c r="J665"/>
      <c r="K665"/>
      <c r="L665"/>
      <c r="M665"/>
      <c r="N665"/>
      <c r="O665"/>
      <c r="P665"/>
      <c r="Q665"/>
    </row>
    <row r="666" spans="1:17" ht="15.75" customHeight="1" x14ac:dyDescent="0.2">
      <c r="A666"/>
      <c r="B666"/>
      <c r="C666"/>
      <c r="D666"/>
      <c r="E666"/>
      <c r="F666"/>
      <c r="G666"/>
      <c r="H666"/>
      <c r="I666"/>
      <c r="J666"/>
      <c r="K666"/>
      <c r="L666"/>
      <c r="M666"/>
      <c r="N666"/>
      <c r="O666"/>
      <c r="P666"/>
      <c r="Q666"/>
    </row>
    <row r="667" spans="1:17" ht="15.75" customHeight="1" x14ac:dyDescent="0.2">
      <c r="A667"/>
      <c r="B667"/>
      <c r="C667"/>
      <c r="D667"/>
      <c r="E667"/>
      <c r="F667"/>
      <c r="G667"/>
      <c r="H667"/>
      <c r="I667"/>
      <c r="J667"/>
      <c r="K667"/>
      <c r="L667"/>
      <c r="M667"/>
      <c r="N667"/>
      <c r="O667"/>
      <c r="P667"/>
      <c r="Q667"/>
    </row>
    <row r="668" spans="1:17" ht="15.75" customHeight="1" x14ac:dyDescent="0.2">
      <c r="A668"/>
      <c r="B668"/>
      <c r="C668"/>
      <c r="D668"/>
      <c r="E668"/>
      <c r="F668"/>
      <c r="G668"/>
      <c r="H668"/>
      <c r="I668"/>
      <c r="J668"/>
      <c r="K668"/>
      <c r="L668"/>
      <c r="M668"/>
      <c r="N668"/>
      <c r="O668"/>
      <c r="P668"/>
      <c r="Q668"/>
    </row>
    <row r="669" spans="1:17" ht="15.75" customHeight="1" x14ac:dyDescent="0.2">
      <c r="A669"/>
      <c r="B669"/>
      <c r="C669"/>
      <c r="D669"/>
      <c r="E669"/>
      <c r="F669"/>
      <c r="G669"/>
      <c r="H669"/>
      <c r="I669"/>
      <c r="J669"/>
      <c r="K669"/>
      <c r="L669"/>
      <c r="M669"/>
      <c r="N669"/>
      <c r="O669"/>
      <c r="P669"/>
      <c r="Q669"/>
    </row>
    <row r="670" spans="1:17" ht="15.75" customHeight="1" x14ac:dyDescent="0.2">
      <c r="A670"/>
      <c r="B670"/>
      <c r="C670"/>
      <c r="D670"/>
      <c r="E670"/>
      <c r="F670"/>
      <c r="G670"/>
      <c r="H670"/>
      <c r="I670"/>
      <c r="J670"/>
      <c r="K670"/>
      <c r="L670"/>
      <c r="M670"/>
      <c r="N670"/>
      <c r="O670"/>
      <c r="P670"/>
      <c r="Q670"/>
    </row>
    <row r="671" spans="1:17" ht="15.75" customHeight="1" x14ac:dyDescent="0.2">
      <c r="A671"/>
      <c r="B671"/>
      <c r="C671"/>
      <c r="D671"/>
      <c r="E671"/>
      <c r="F671"/>
      <c r="G671"/>
      <c r="H671"/>
      <c r="I671"/>
      <c r="J671"/>
      <c r="K671"/>
      <c r="L671"/>
      <c r="M671"/>
      <c r="N671"/>
      <c r="O671"/>
      <c r="P671"/>
      <c r="Q671"/>
    </row>
    <row r="672" spans="1:17" ht="15.75" customHeight="1" x14ac:dyDescent="0.2">
      <c r="A672"/>
      <c r="B672"/>
      <c r="C672"/>
      <c r="D672"/>
      <c r="E672"/>
      <c r="F672"/>
      <c r="G672"/>
      <c r="H672"/>
      <c r="I672"/>
      <c r="J672"/>
      <c r="K672"/>
      <c r="L672"/>
      <c r="M672"/>
      <c r="N672"/>
      <c r="O672"/>
      <c r="P672"/>
      <c r="Q672"/>
    </row>
    <row r="673" spans="1:17" ht="15.75" customHeight="1" x14ac:dyDescent="0.2">
      <c r="A673"/>
      <c r="B673"/>
      <c r="C673"/>
      <c r="D673"/>
      <c r="E673"/>
      <c r="F673"/>
      <c r="G673"/>
      <c r="H673"/>
      <c r="I673"/>
      <c r="J673"/>
      <c r="K673"/>
      <c r="L673"/>
      <c r="M673"/>
      <c r="N673"/>
      <c r="O673"/>
      <c r="P673"/>
      <c r="Q673"/>
    </row>
    <row r="674" spans="1:17" ht="15.75" customHeight="1" x14ac:dyDescent="0.2">
      <c r="A674"/>
      <c r="B674"/>
      <c r="C674"/>
      <c r="D674"/>
      <c r="E674"/>
      <c r="F674"/>
      <c r="G674"/>
      <c r="H674"/>
      <c r="I674"/>
      <c r="J674"/>
      <c r="K674"/>
      <c r="L674"/>
      <c r="M674"/>
      <c r="N674"/>
      <c r="O674"/>
      <c r="P674"/>
      <c r="Q674"/>
    </row>
    <row r="675" spans="1:17" ht="15.75" customHeight="1" x14ac:dyDescent="0.2">
      <c r="A675"/>
      <c r="B675"/>
      <c r="C675"/>
      <c r="D675"/>
      <c r="E675"/>
      <c r="F675"/>
      <c r="G675"/>
      <c r="H675"/>
      <c r="I675"/>
      <c r="J675"/>
      <c r="K675"/>
      <c r="L675"/>
      <c r="M675"/>
      <c r="N675"/>
      <c r="O675"/>
      <c r="P675"/>
      <c r="Q675"/>
    </row>
    <row r="676" spans="1:17" ht="15.75" customHeight="1" x14ac:dyDescent="0.2">
      <c r="A676"/>
      <c r="B676"/>
      <c r="C676"/>
      <c r="D676"/>
      <c r="E676"/>
      <c r="F676"/>
      <c r="G676"/>
      <c r="H676"/>
      <c r="I676"/>
      <c r="J676"/>
      <c r="K676"/>
      <c r="L676"/>
      <c r="M676"/>
      <c r="N676"/>
      <c r="O676"/>
      <c r="P676"/>
      <c r="Q676"/>
    </row>
    <row r="677" spans="1:17" ht="15.75" customHeight="1" x14ac:dyDescent="0.2">
      <c r="A677"/>
      <c r="B677"/>
      <c r="C677"/>
      <c r="D677"/>
      <c r="E677"/>
      <c r="F677"/>
      <c r="G677"/>
      <c r="H677"/>
      <c r="I677"/>
      <c r="J677"/>
      <c r="K677"/>
      <c r="L677"/>
      <c r="M677"/>
      <c r="N677"/>
      <c r="O677"/>
      <c r="P677"/>
      <c r="Q677"/>
    </row>
    <row r="678" spans="1:17" ht="15.75" customHeight="1" x14ac:dyDescent="0.2">
      <c r="A678"/>
      <c r="B678"/>
      <c r="C678"/>
      <c r="D678"/>
      <c r="E678"/>
      <c r="F678"/>
      <c r="G678"/>
      <c r="H678"/>
      <c r="I678"/>
      <c r="J678"/>
      <c r="K678"/>
      <c r="L678"/>
      <c r="M678"/>
      <c r="N678"/>
      <c r="O678"/>
      <c r="P678"/>
      <c r="Q678"/>
    </row>
    <row r="679" spans="1:17" ht="15.75" customHeight="1" x14ac:dyDescent="0.2">
      <c r="A679"/>
      <c r="B679"/>
      <c r="C679"/>
      <c r="D679"/>
      <c r="E679"/>
      <c r="F679"/>
      <c r="G679"/>
      <c r="H679"/>
      <c r="I679"/>
      <c r="J679"/>
      <c r="K679"/>
      <c r="L679"/>
      <c r="M679"/>
      <c r="N679"/>
      <c r="O679"/>
      <c r="P679"/>
      <c r="Q679"/>
    </row>
    <row r="680" spans="1:17" ht="15.75" customHeight="1" x14ac:dyDescent="0.2">
      <c r="A680"/>
      <c r="B680"/>
      <c r="C680"/>
      <c r="D680"/>
      <c r="E680"/>
      <c r="F680"/>
      <c r="G680"/>
      <c r="H680"/>
      <c r="I680"/>
      <c r="J680"/>
      <c r="K680"/>
      <c r="L680"/>
      <c r="M680"/>
      <c r="N680"/>
      <c r="O680"/>
      <c r="P680"/>
      <c r="Q680"/>
    </row>
    <row r="681" spans="1:17" ht="15.75" customHeight="1" x14ac:dyDescent="0.2">
      <c r="A681"/>
      <c r="B681"/>
      <c r="C681"/>
      <c r="D681"/>
      <c r="E681"/>
      <c r="F681"/>
      <c r="G681"/>
      <c r="H681"/>
      <c r="I681"/>
      <c r="J681"/>
      <c r="K681"/>
      <c r="L681"/>
      <c r="M681"/>
      <c r="N681"/>
      <c r="O681"/>
      <c r="P681"/>
      <c r="Q681"/>
    </row>
    <row r="682" spans="1:17" ht="15.75" customHeight="1" x14ac:dyDescent="0.2">
      <c r="A682"/>
      <c r="B682"/>
      <c r="C682"/>
      <c r="D682"/>
      <c r="E682"/>
      <c r="F682"/>
      <c r="G682"/>
      <c r="H682"/>
      <c r="I682"/>
      <c r="J682"/>
      <c r="K682"/>
      <c r="L682"/>
      <c r="M682"/>
      <c r="N682"/>
      <c r="O682"/>
      <c r="P682"/>
      <c r="Q682"/>
    </row>
    <row r="683" spans="1:17" ht="15.75" customHeight="1" x14ac:dyDescent="0.2">
      <c r="A683"/>
      <c r="B683"/>
      <c r="C683"/>
      <c r="D683"/>
      <c r="E683"/>
      <c r="F683"/>
      <c r="G683"/>
      <c r="H683"/>
      <c r="I683"/>
      <c r="J683"/>
      <c r="K683"/>
      <c r="L683"/>
      <c r="M683"/>
      <c r="N683"/>
      <c r="O683"/>
      <c r="P683"/>
      <c r="Q683"/>
    </row>
    <row r="684" spans="1:17" ht="15.75" customHeight="1" x14ac:dyDescent="0.2">
      <c r="A684"/>
      <c r="B684"/>
      <c r="C684"/>
      <c r="D684"/>
      <c r="E684"/>
      <c r="F684"/>
      <c r="G684"/>
      <c r="H684"/>
      <c r="I684"/>
      <c r="J684"/>
      <c r="K684"/>
      <c r="L684"/>
      <c r="M684"/>
      <c r="N684"/>
      <c r="O684"/>
      <c r="P684"/>
      <c r="Q684"/>
    </row>
    <row r="685" spans="1:17" ht="15.75" customHeight="1" x14ac:dyDescent="0.2">
      <c r="A685"/>
      <c r="B685"/>
      <c r="C685"/>
      <c r="D685"/>
      <c r="E685"/>
      <c r="F685"/>
      <c r="G685"/>
      <c r="H685"/>
      <c r="I685"/>
      <c r="J685"/>
      <c r="K685"/>
      <c r="L685"/>
      <c r="M685"/>
      <c r="N685"/>
      <c r="O685"/>
      <c r="P685"/>
      <c r="Q685"/>
    </row>
    <row r="686" spans="1:17" ht="15.75" customHeight="1" x14ac:dyDescent="0.2">
      <c r="A686"/>
      <c r="B686"/>
      <c r="C686"/>
      <c r="D686"/>
      <c r="E686"/>
      <c r="F686"/>
      <c r="G686"/>
      <c r="H686"/>
      <c r="I686"/>
      <c r="J686"/>
      <c r="K686"/>
      <c r="L686"/>
      <c r="M686"/>
      <c r="N686"/>
      <c r="O686"/>
      <c r="P686"/>
      <c r="Q686"/>
    </row>
    <row r="687" spans="1:17" ht="15.75" customHeight="1" x14ac:dyDescent="0.2">
      <c r="A687"/>
      <c r="B687"/>
      <c r="C687"/>
      <c r="D687"/>
      <c r="E687"/>
      <c r="F687"/>
      <c r="G687"/>
      <c r="H687"/>
      <c r="I687"/>
      <c r="J687"/>
      <c r="K687"/>
      <c r="L687"/>
      <c r="M687"/>
      <c r="N687"/>
      <c r="O687"/>
      <c r="P687"/>
      <c r="Q687"/>
    </row>
    <row r="688" spans="1:17" ht="15.75" customHeight="1" x14ac:dyDescent="0.2">
      <c r="A688"/>
      <c r="B688"/>
      <c r="C688"/>
      <c r="D688"/>
      <c r="E688"/>
      <c r="F688"/>
      <c r="G688"/>
      <c r="H688"/>
      <c r="I688"/>
      <c r="J688"/>
      <c r="K688"/>
      <c r="L688"/>
      <c r="M688"/>
      <c r="N688"/>
      <c r="O688"/>
      <c r="P688"/>
      <c r="Q688"/>
    </row>
    <row r="689" spans="1:17" ht="15.75" customHeight="1" x14ac:dyDescent="0.2">
      <c r="A689"/>
      <c r="B689"/>
      <c r="C689"/>
      <c r="D689"/>
      <c r="E689"/>
      <c r="F689"/>
      <c r="G689"/>
      <c r="H689"/>
      <c r="I689"/>
      <c r="J689"/>
      <c r="K689"/>
      <c r="L689"/>
      <c r="M689"/>
      <c r="N689"/>
      <c r="O689"/>
      <c r="P689"/>
      <c r="Q689"/>
    </row>
    <row r="690" spans="1:17" ht="15.75" customHeight="1" x14ac:dyDescent="0.2">
      <c r="A690"/>
      <c r="B690"/>
      <c r="C690"/>
      <c r="D690"/>
      <c r="E690"/>
      <c r="F690"/>
      <c r="G690"/>
      <c r="H690"/>
      <c r="I690"/>
      <c r="J690"/>
      <c r="K690"/>
      <c r="L690"/>
      <c r="M690"/>
      <c r="N690"/>
      <c r="O690"/>
      <c r="P690"/>
      <c r="Q690"/>
    </row>
    <row r="691" spans="1:17" ht="15.75" customHeight="1" x14ac:dyDescent="0.2">
      <c r="A691"/>
      <c r="B691"/>
      <c r="C691"/>
      <c r="D691"/>
      <c r="E691"/>
      <c r="F691"/>
      <c r="G691"/>
      <c r="H691"/>
      <c r="I691"/>
      <c r="J691"/>
      <c r="K691"/>
      <c r="L691"/>
      <c r="M691"/>
      <c r="N691"/>
      <c r="O691"/>
      <c r="P691"/>
      <c r="Q691"/>
    </row>
    <row r="692" spans="1:17" ht="15.75" customHeight="1" x14ac:dyDescent="0.2">
      <c r="A692"/>
      <c r="B692"/>
      <c r="C692"/>
      <c r="D692"/>
      <c r="E692"/>
      <c r="F692"/>
      <c r="G692"/>
      <c r="H692"/>
      <c r="I692"/>
      <c r="J692"/>
      <c r="K692"/>
      <c r="L692"/>
      <c r="M692"/>
      <c r="N692"/>
      <c r="O692"/>
      <c r="P692"/>
      <c r="Q692"/>
    </row>
    <row r="693" spans="1:17" ht="15.75" customHeight="1" x14ac:dyDescent="0.2">
      <c r="A693"/>
      <c r="B693"/>
      <c r="C693"/>
      <c r="D693"/>
      <c r="E693"/>
      <c r="F693"/>
      <c r="G693"/>
      <c r="H693"/>
      <c r="I693"/>
      <c r="J693"/>
      <c r="K693"/>
      <c r="L693"/>
      <c r="M693"/>
      <c r="N693"/>
      <c r="O693"/>
      <c r="P693"/>
      <c r="Q693"/>
    </row>
    <row r="694" spans="1:17" ht="15.75" customHeight="1" x14ac:dyDescent="0.2">
      <c r="A694"/>
      <c r="B694"/>
      <c r="C694"/>
      <c r="D694"/>
      <c r="E694"/>
      <c r="F694"/>
      <c r="G694"/>
      <c r="H694"/>
      <c r="I694"/>
      <c r="J694"/>
      <c r="K694"/>
      <c r="L694"/>
      <c r="M694"/>
      <c r="N694"/>
      <c r="O694"/>
      <c r="P694"/>
      <c r="Q694"/>
    </row>
    <row r="695" spans="1:17" ht="15.75" customHeight="1" x14ac:dyDescent="0.2">
      <c r="A695"/>
      <c r="B695"/>
      <c r="C695"/>
      <c r="D695"/>
      <c r="E695"/>
      <c r="F695"/>
      <c r="G695"/>
      <c r="H695"/>
      <c r="I695"/>
      <c r="J695"/>
      <c r="K695"/>
      <c r="L695"/>
      <c r="M695"/>
      <c r="N695"/>
      <c r="O695"/>
      <c r="P695"/>
      <c r="Q695"/>
    </row>
    <row r="696" spans="1:17" ht="15.75" customHeight="1" x14ac:dyDescent="0.2">
      <c r="A696"/>
      <c r="B696"/>
      <c r="C696"/>
      <c r="D696"/>
      <c r="E696"/>
      <c r="F696"/>
      <c r="G696"/>
      <c r="H696"/>
      <c r="I696"/>
      <c r="J696"/>
      <c r="K696"/>
      <c r="L696"/>
      <c r="M696"/>
      <c r="N696"/>
      <c r="O696"/>
      <c r="P696"/>
      <c r="Q696"/>
    </row>
    <row r="697" spans="1:17" ht="15.75" customHeight="1" x14ac:dyDescent="0.2">
      <c r="A697"/>
      <c r="B697"/>
      <c r="C697"/>
      <c r="D697"/>
      <c r="E697"/>
      <c r="F697"/>
      <c r="G697"/>
      <c r="H697"/>
      <c r="I697"/>
      <c r="J697"/>
      <c r="K697"/>
      <c r="L697"/>
      <c r="M697"/>
      <c r="N697"/>
      <c r="O697"/>
      <c r="P697"/>
      <c r="Q697"/>
    </row>
    <row r="698" spans="1:17" ht="15.75" customHeight="1" x14ac:dyDescent="0.2">
      <c r="A698"/>
      <c r="B698"/>
      <c r="C698"/>
      <c r="D698"/>
      <c r="E698"/>
      <c r="F698"/>
      <c r="G698"/>
      <c r="H698"/>
      <c r="I698"/>
      <c r="J698"/>
      <c r="K698"/>
      <c r="L698"/>
      <c r="M698"/>
      <c r="N698"/>
      <c r="O698"/>
      <c r="P698"/>
      <c r="Q698"/>
    </row>
    <row r="699" spans="1:17" ht="15.75" customHeight="1" x14ac:dyDescent="0.2">
      <c r="A699"/>
      <c r="B699"/>
      <c r="C699"/>
      <c r="D699"/>
      <c r="E699"/>
      <c r="F699"/>
      <c r="G699"/>
      <c r="H699"/>
      <c r="I699"/>
      <c r="J699"/>
      <c r="K699"/>
      <c r="L699"/>
      <c r="M699"/>
      <c r="N699"/>
      <c r="O699"/>
      <c r="P699"/>
      <c r="Q699"/>
    </row>
    <row r="700" spans="1:17" ht="15.75" customHeight="1" x14ac:dyDescent="0.2">
      <c r="A700"/>
      <c r="B700"/>
      <c r="C700"/>
      <c r="D700"/>
      <c r="E700"/>
      <c r="F700"/>
      <c r="G700"/>
      <c r="H700"/>
      <c r="I700"/>
      <c r="J700"/>
      <c r="K700"/>
      <c r="L700"/>
      <c r="M700"/>
      <c r="N700"/>
      <c r="O700"/>
      <c r="P700"/>
      <c r="Q700"/>
    </row>
    <row r="701" spans="1:17" ht="15.75" customHeight="1" x14ac:dyDescent="0.2">
      <c r="A701"/>
      <c r="B701"/>
      <c r="C701"/>
      <c r="D701"/>
      <c r="E701"/>
      <c r="F701"/>
      <c r="G701"/>
      <c r="H701"/>
      <c r="I701"/>
      <c r="J701"/>
      <c r="K701"/>
      <c r="L701"/>
      <c r="M701"/>
      <c r="N701"/>
      <c r="O701"/>
      <c r="P701"/>
      <c r="Q701"/>
    </row>
    <row r="702" spans="1:17" ht="15.75" customHeight="1" x14ac:dyDescent="0.2">
      <c r="A702"/>
      <c r="B702"/>
      <c r="C702"/>
      <c r="D702"/>
      <c r="E702"/>
      <c r="F702"/>
      <c r="G702"/>
      <c r="H702"/>
      <c r="I702"/>
      <c r="J702"/>
      <c r="K702"/>
      <c r="L702"/>
      <c r="M702"/>
      <c r="N702"/>
      <c r="O702"/>
      <c r="P702"/>
      <c r="Q702"/>
    </row>
    <row r="703" spans="1:17" ht="15.75" customHeight="1" x14ac:dyDescent="0.2">
      <c r="A703"/>
      <c r="B703"/>
      <c r="C703"/>
      <c r="D703"/>
      <c r="E703"/>
      <c r="F703"/>
      <c r="G703"/>
      <c r="H703"/>
      <c r="I703"/>
      <c r="J703"/>
      <c r="K703"/>
      <c r="L703"/>
      <c r="M703"/>
      <c r="N703"/>
      <c r="O703"/>
      <c r="P703"/>
      <c r="Q703"/>
    </row>
    <row r="704" spans="1:17" ht="15.75" customHeight="1" x14ac:dyDescent="0.2">
      <c r="A704"/>
      <c r="B704"/>
      <c r="C704"/>
      <c r="D704"/>
      <c r="E704"/>
      <c r="F704"/>
      <c r="G704"/>
      <c r="H704"/>
      <c r="I704"/>
      <c r="J704"/>
      <c r="K704"/>
      <c r="L704"/>
      <c r="M704"/>
      <c r="N704"/>
      <c r="O704"/>
      <c r="P704"/>
      <c r="Q704"/>
    </row>
    <row r="705" spans="1:17" ht="15.75" customHeight="1" x14ac:dyDescent="0.2">
      <c r="A705"/>
      <c r="B705"/>
      <c r="C705"/>
      <c r="D705"/>
      <c r="E705"/>
      <c r="F705"/>
      <c r="G705"/>
      <c r="H705"/>
      <c r="I705"/>
      <c r="J705"/>
      <c r="K705"/>
      <c r="L705"/>
      <c r="M705"/>
      <c r="N705"/>
      <c r="O705"/>
      <c r="P705"/>
      <c r="Q705"/>
    </row>
    <row r="706" spans="1:17" ht="15.75" customHeight="1" x14ac:dyDescent="0.2">
      <c r="A706"/>
      <c r="B706"/>
      <c r="C706"/>
      <c r="D706"/>
      <c r="E706"/>
      <c r="F706"/>
      <c r="G706"/>
      <c r="H706"/>
      <c r="I706"/>
      <c r="J706"/>
      <c r="K706"/>
      <c r="L706"/>
      <c r="M706"/>
      <c r="N706"/>
      <c r="O706"/>
      <c r="P706"/>
      <c r="Q706"/>
    </row>
    <row r="707" spans="1:17" ht="15.75" customHeight="1" x14ac:dyDescent="0.2">
      <c r="A707"/>
      <c r="B707"/>
      <c r="C707"/>
      <c r="D707"/>
      <c r="E707"/>
      <c r="F707"/>
      <c r="G707"/>
      <c r="H707"/>
      <c r="I707"/>
      <c r="J707"/>
      <c r="K707"/>
      <c r="L707"/>
      <c r="M707"/>
      <c r="N707"/>
      <c r="O707"/>
      <c r="P707"/>
      <c r="Q707"/>
    </row>
    <row r="708" spans="1:17" ht="15.75" customHeight="1" x14ac:dyDescent="0.2">
      <c r="A708"/>
      <c r="B708"/>
      <c r="C708"/>
      <c r="D708"/>
      <c r="E708"/>
      <c r="F708"/>
      <c r="G708"/>
      <c r="H708"/>
      <c r="I708"/>
      <c r="J708"/>
      <c r="K708"/>
      <c r="L708"/>
      <c r="M708"/>
      <c r="N708"/>
      <c r="O708"/>
      <c r="P708"/>
      <c r="Q708"/>
    </row>
    <row r="709" spans="1:17" ht="15.75" customHeight="1" x14ac:dyDescent="0.2">
      <c r="A709"/>
      <c r="B709"/>
      <c r="C709"/>
      <c r="D709"/>
      <c r="E709"/>
      <c r="F709"/>
      <c r="G709"/>
      <c r="H709"/>
      <c r="I709"/>
      <c r="J709"/>
      <c r="K709"/>
      <c r="L709"/>
      <c r="M709"/>
      <c r="N709"/>
      <c r="O709"/>
      <c r="P709"/>
      <c r="Q709"/>
    </row>
    <row r="710" spans="1:17" ht="15.75" customHeight="1" x14ac:dyDescent="0.2">
      <c r="A710"/>
      <c r="B710"/>
      <c r="C710"/>
      <c r="D710"/>
      <c r="E710"/>
      <c r="F710"/>
      <c r="G710"/>
      <c r="H710"/>
      <c r="I710"/>
      <c r="J710"/>
      <c r="K710"/>
      <c r="L710"/>
      <c r="M710"/>
      <c r="N710"/>
      <c r="O710"/>
      <c r="P710"/>
      <c r="Q710"/>
    </row>
    <row r="711" spans="1:17" ht="15.75" customHeight="1" x14ac:dyDescent="0.2">
      <c r="A711"/>
      <c r="B711"/>
      <c r="C711"/>
      <c r="D711"/>
      <c r="E711"/>
      <c r="F711"/>
      <c r="G711"/>
      <c r="H711"/>
      <c r="I711"/>
      <c r="J711"/>
      <c r="K711"/>
      <c r="L711"/>
      <c r="M711"/>
      <c r="N711"/>
      <c r="O711"/>
      <c r="P711"/>
      <c r="Q711"/>
    </row>
    <row r="712" spans="1:17" ht="15.75" customHeight="1" x14ac:dyDescent="0.2">
      <c r="A712"/>
      <c r="B712"/>
      <c r="C712"/>
      <c r="D712"/>
      <c r="E712"/>
      <c r="F712"/>
      <c r="G712"/>
      <c r="H712"/>
      <c r="I712"/>
      <c r="J712"/>
      <c r="K712"/>
      <c r="L712"/>
      <c r="M712"/>
      <c r="N712"/>
      <c r="O712"/>
      <c r="P712"/>
      <c r="Q712"/>
    </row>
    <row r="713" spans="1:17" ht="15.75" customHeight="1" x14ac:dyDescent="0.2">
      <c r="A713"/>
      <c r="B713"/>
      <c r="C713"/>
      <c r="D713"/>
      <c r="E713"/>
      <c r="F713"/>
      <c r="G713"/>
      <c r="H713"/>
      <c r="I713"/>
      <c r="J713"/>
      <c r="K713"/>
      <c r="L713"/>
      <c r="M713"/>
      <c r="N713"/>
      <c r="O713"/>
      <c r="P713"/>
      <c r="Q713"/>
    </row>
    <row r="714" spans="1:17" ht="15.75" customHeight="1" x14ac:dyDescent="0.2">
      <c r="A714"/>
      <c r="B714"/>
      <c r="C714"/>
      <c r="D714"/>
      <c r="E714"/>
      <c r="F714"/>
      <c r="G714"/>
      <c r="H714"/>
      <c r="I714"/>
      <c r="J714"/>
      <c r="K714"/>
      <c r="L714"/>
      <c r="M714"/>
      <c r="N714"/>
      <c r="O714"/>
      <c r="P714"/>
      <c r="Q714"/>
    </row>
    <row r="715" spans="1:17" ht="15.75" customHeight="1" x14ac:dyDescent="0.2">
      <c r="A715"/>
      <c r="B715"/>
      <c r="C715"/>
      <c r="D715"/>
      <c r="E715"/>
      <c r="F715"/>
      <c r="G715"/>
      <c r="H715"/>
      <c r="I715"/>
      <c r="J715"/>
      <c r="K715"/>
      <c r="L715"/>
      <c r="M715"/>
      <c r="N715"/>
      <c r="O715"/>
      <c r="P715"/>
      <c r="Q715"/>
    </row>
    <row r="716" spans="1:17" ht="15.75" customHeight="1" x14ac:dyDescent="0.2">
      <c r="A716"/>
      <c r="B716"/>
      <c r="C716"/>
      <c r="D716"/>
      <c r="E716"/>
      <c r="F716"/>
      <c r="G716"/>
      <c r="H716"/>
      <c r="I716"/>
      <c r="J716"/>
      <c r="K716"/>
      <c r="L716"/>
      <c r="M716"/>
      <c r="N716"/>
      <c r="O716"/>
      <c r="P716"/>
      <c r="Q716"/>
    </row>
    <row r="717" spans="1:17" ht="15.75" customHeight="1" x14ac:dyDescent="0.2">
      <c r="A717"/>
      <c r="B717"/>
      <c r="C717"/>
      <c r="D717"/>
      <c r="E717"/>
      <c r="F717"/>
      <c r="G717"/>
      <c r="H717"/>
      <c r="I717"/>
      <c r="J717"/>
      <c r="K717"/>
      <c r="L717"/>
      <c r="M717"/>
      <c r="N717"/>
      <c r="O717"/>
      <c r="P717"/>
      <c r="Q717"/>
    </row>
    <row r="718" spans="1:17" ht="15.75" customHeight="1" x14ac:dyDescent="0.2">
      <c r="A718"/>
      <c r="B718"/>
      <c r="C718"/>
      <c r="D718"/>
      <c r="E718"/>
      <c r="F718"/>
      <c r="G718"/>
      <c r="H718"/>
      <c r="I718"/>
      <c r="J718"/>
      <c r="K718"/>
      <c r="L718"/>
      <c r="M718"/>
      <c r="N718"/>
      <c r="O718"/>
      <c r="P718"/>
      <c r="Q718"/>
    </row>
    <row r="719" spans="1:17" ht="15.75" customHeight="1" x14ac:dyDescent="0.2">
      <c r="A719"/>
      <c r="B719"/>
      <c r="C719"/>
      <c r="D719"/>
      <c r="E719"/>
      <c r="F719"/>
      <c r="G719"/>
      <c r="H719"/>
      <c r="I719"/>
      <c r="J719"/>
      <c r="K719"/>
      <c r="L719"/>
      <c r="M719"/>
      <c r="N719"/>
      <c r="O719"/>
      <c r="P719"/>
      <c r="Q719"/>
    </row>
    <row r="720" spans="1:17" ht="15.75" customHeight="1" x14ac:dyDescent="0.2">
      <c r="A720"/>
      <c r="B720"/>
      <c r="C720"/>
      <c r="D720"/>
      <c r="E720"/>
      <c r="F720"/>
      <c r="G720"/>
      <c r="H720"/>
      <c r="I720"/>
      <c r="J720"/>
      <c r="K720"/>
      <c r="L720"/>
      <c r="M720"/>
      <c r="N720"/>
      <c r="O720"/>
      <c r="P720"/>
      <c r="Q720"/>
    </row>
    <row r="721" spans="1:17" ht="15.75" customHeight="1" x14ac:dyDescent="0.2">
      <c r="A721"/>
      <c r="B721"/>
      <c r="C721"/>
      <c r="D721"/>
      <c r="E721"/>
      <c r="F721"/>
      <c r="G721"/>
      <c r="H721"/>
      <c r="I721"/>
      <c r="J721"/>
      <c r="K721"/>
      <c r="L721"/>
      <c r="M721"/>
      <c r="N721"/>
      <c r="O721"/>
      <c r="P721"/>
      <c r="Q721"/>
    </row>
    <row r="722" spans="1:17" ht="15.75" customHeight="1" x14ac:dyDescent="0.2">
      <c r="A722"/>
      <c r="B722"/>
      <c r="C722"/>
      <c r="D722"/>
      <c r="E722"/>
      <c r="F722"/>
      <c r="G722"/>
      <c r="H722"/>
      <c r="I722"/>
      <c r="J722"/>
      <c r="K722"/>
      <c r="L722"/>
      <c r="M722"/>
      <c r="N722"/>
      <c r="O722"/>
      <c r="P722"/>
      <c r="Q722"/>
    </row>
    <row r="723" spans="1:17" ht="15.75" customHeight="1" x14ac:dyDescent="0.2">
      <c r="A723"/>
      <c r="B723"/>
      <c r="C723"/>
      <c r="D723"/>
      <c r="E723"/>
      <c r="F723"/>
      <c r="G723"/>
      <c r="H723"/>
      <c r="I723"/>
      <c r="J723"/>
      <c r="K723"/>
      <c r="L723"/>
      <c r="M723"/>
      <c r="N723"/>
      <c r="O723"/>
      <c r="P723"/>
      <c r="Q723"/>
    </row>
    <row r="724" spans="1:17" ht="15.75" customHeight="1" x14ac:dyDescent="0.2">
      <c r="A724"/>
      <c r="B724"/>
      <c r="C724"/>
      <c r="D724"/>
      <c r="E724"/>
      <c r="F724"/>
      <c r="G724"/>
      <c r="H724"/>
      <c r="I724"/>
      <c r="J724"/>
      <c r="K724"/>
      <c r="L724"/>
      <c r="M724"/>
      <c r="N724"/>
      <c r="O724"/>
      <c r="P724"/>
      <c r="Q724"/>
    </row>
    <row r="725" spans="1:17" ht="15.75" customHeight="1" x14ac:dyDescent="0.2">
      <c r="A725"/>
      <c r="B725"/>
      <c r="C725"/>
      <c r="D725"/>
      <c r="E725"/>
      <c r="F725"/>
      <c r="G725"/>
      <c r="H725"/>
      <c r="I725"/>
      <c r="J725"/>
      <c r="K725"/>
      <c r="L725"/>
      <c r="M725"/>
      <c r="N725"/>
      <c r="O725"/>
      <c r="P725"/>
      <c r="Q725"/>
    </row>
    <row r="726" spans="1:17" ht="15.75" customHeight="1" x14ac:dyDescent="0.2">
      <c r="A726"/>
      <c r="B726"/>
      <c r="C726"/>
      <c r="D726"/>
      <c r="E726"/>
      <c r="F726"/>
      <c r="G726"/>
      <c r="H726"/>
      <c r="I726"/>
      <c r="J726"/>
      <c r="K726"/>
      <c r="L726"/>
      <c r="M726"/>
      <c r="N726"/>
      <c r="O726"/>
      <c r="P726"/>
      <c r="Q726"/>
    </row>
    <row r="727" spans="1:17" ht="15.75" customHeight="1" x14ac:dyDescent="0.2">
      <c r="A727"/>
      <c r="B727"/>
      <c r="C727"/>
      <c r="D727"/>
      <c r="E727"/>
      <c r="F727"/>
      <c r="G727"/>
      <c r="H727"/>
      <c r="I727"/>
      <c r="J727"/>
      <c r="K727"/>
      <c r="L727"/>
      <c r="M727"/>
      <c r="N727"/>
      <c r="O727"/>
      <c r="P727"/>
      <c r="Q727"/>
    </row>
    <row r="728" spans="1:17" ht="15.75" customHeight="1" x14ac:dyDescent="0.2">
      <c r="A728"/>
      <c r="B728"/>
      <c r="C728"/>
      <c r="D728"/>
      <c r="E728"/>
      <c r="F728"/>
      <c r="G728"/>
      <c r="H728"/>
      <c r="I728"/>
      <c r="J728"/>
      <c r="K728"/>
      <c r="L728"/>
      <c r="M728"/>
      <c r="N728"/>
      <c r="O728"/>
      <c r="P728"/>
      <c r="Q728"/>
    </row>
    <row r="729" spans="1:17" ht="15.75" customHeight="1" x14ac:dyDescent="0.2">
      <c r="A729"/>
      <c r="B729"/>
      <c r="C729"/>
      <c r="D729"/>
      <c r="E729"/>
      <c r="F729"/>
      <c r="G729"/>
      <c r="H729"/>
      <c r="I729"/>
      <c r="J729"/>
      <c r="K729"/>
      <c r="L729"/>
      <c r="M729"/>
      <c r="N729"/>
      <c r="O729"/>
      <c r="P729"/>
      <c r="Q729"/>
    </row>
    <row r="730" spans="1:17" ht="15.75" customHeight="1" x14ac:dyDescent="0.2">
      <c r="A730"/>
      <c r="B730"/>
      <c r="C730"/>
      <c r="D730"/>
      <c r="E730"/>
      <c r="F730"/>
      <c r="G730"/>
      <c r="H730"/>
      <c r="I730"/>
      <c r="J730"/>
      <c r="K730"/>
      <c r="L730"/>
      <c r="M730"/>
      <c r="N730"/>
      <c r="O730"/>
      <c r="P730"/>
      <c r="Q730"/>
    </row>
    <row r="731" spans="1:17" ht="15.75" customHeight="1" x14ac:dyDescent="0.2">
      <c r="A731"/>
      <c r="B731"/>
      <c r="C731"/>
      <c r="D731"/>
      <c r="E731"/>
      <c r="F731"/>
      <c r="G731"/>
      <c r="H731"/>
      <c r="I731"/>
      <c r="J731"/>
      <c r="K731"/>
      <c r="L731"/>
      <c r="M731"/>
      <c r="N731"/>
      <c r="O731"/>
      <c r="P731"/>
      <c r="Q731"/>
    </row>
    <row r="732" spans="1:17" ht="15.75" customHeight="1" x14ac:dyDescent="0.2">
      <c r="A732"/>
      <c r="B732"/>
      <c r="C732"/>
      <c r="D732"/>
      <c r="E732"/>
      <c r="F732"/>
      <c r="G732"/>
      <c r="H732"/>
      <c r="I732"/>
      <c r="J732"/>
      <c r="K732"/>
      <c r="L732"/>
      <c r="M732"/>
      <c r="N732"/>
      <c r="O732"/>
      <c r="P732"/>
      <c r="Q732"/>
    </row>
    <row r="733" spans="1:17" ht="15.75" customHeight="1" x14ac:dyDescent="0.2">
      <c r="A733"/>
      <c r="B733"/>
      <c r="C733"/>
      <c r="D733"/>
      <c r="E733"/>
      <c r="F733"/>
      <c r="G733"/>
      <c r="H733"/>
      <c r="I733"/>
      <c r="J733"/>
      <c r="K733"/>
      <c r="L733"/>
      <c r="M733"/>
      <c r="N733"/>
      <c r="O733"/>
      <c r="P733"/>
      <c r="Q733"/>
    </row>
    <row r="734" spans="1:17" ht="15.75" customHeight="1" x14ac:dyDescent="0.2">
      <c r="A734"/>
      <c r="B734"/>
      <c r="C734"/>
      <c r="D734"/>
      <c r="E734"/>
      <c r="F734"/>
      <c r="G734"/>
      <c r="H734"/>
      <c r="I734"/>
      <c r="J734"/>
      <c r="K734"/>
      <c r="L734"/>
      <c r="M734"/>
      <c r="N734"/>
      <c r="O734"/>
      <c r="P734"/>
      <c r="Q734"/>
    </row>
    <row r="735" spans="1:17" ht="15.75" customHeight="1" x14ac:dyDescent="0.2">
      <c r="A735"/>
      <c r="B735"/>
      <c r="C735"/>
      <c r="D735"/>
      <c r="E735"/>
      <c r="F735"/>
      <c r="G735"/>
      <c r="H735"/>
      <c r="I735"/>
      <c r="J735"/>
      <c r="K735"/>
      <c r="L735"/>
      <c r="M735"/>
      <c r="N735"/>
      <c r="O735"/>
      <c r="P735"/>
      <c r="Q735"/>
    </row>
    <row r="736" spans="1:17" ht="15.75" customHeight="1" x14ac:dyDescent="0.2">
      <c r="A736"/>
      <c r="B736"/>
      <c r="C736"/>
      <c r="D736"/>
      <c r="E736"/>
      <c r="F736"/>
      <c r="G736"/>
      <c r="H736"/>
      <c r="I736"/>
      <c r="J736"/>
      <c r="K736"/>
      <c r="L736"/>
      <c r="M736"/>
      <c r="N736"/>
      <c r="O736"/>
      <c r="P736"/>
      <c r="Q736"/>
    </row>
    <row r="737" spans="1:17" ht="15.75" customHeight="1" x14ac:dyDescent="0.2">
      <c r="A737"/>
      <c r="B737"/>
      <c r="C737"/>
      <c r="D737"/>
      <c r="E737"/>
      <c r="F737"/>
      <c r="G737"/>
      <c r="H737"/>
      <c r="I737"/>
      <c r="J737"/>
      <c r="K737"/>
      <c r="L737"/>
      <c r="M737"/>
      <c r="N737"/>
      <c r="O737"/>
      <c r="P737"/>
      <c r="Q737"/>
    </row>
    <row r="738" spans="1:17" ht="15.75" customHeight="1" x14ac:dyDescent="0.2">
      <c r="A738"/>
      <c r="B738"/>
      <c r="C738"/>
      <c r="D738"/>
      <c r="E738"/>
      <c r="F738"/>
      <c r="G738"/>
      <c r="H738"/>
      <c r="I738"/>
      <c r="J738"/>
      <c r="K738"/>
      <c r="L738"/>
      <c r="M738"/>
      <c r="N738"/>
      <c r="O738"/>
      <c r="P738"/>
      <c r="Q738"/>
    </row>
    <row r="739" spans="1:17" ht="15.75" customHeight="1" x14ac:dyDescent="0.2">
      <c r="A739"/>
      <c r="B739"/>
      <c r="C739"/>
      <c r="D739"/>
      <c r="E739"/>
      <c r="F739"/>
      <c r="G739"/>
      <c r="H739"/>
      <c r="I739"/>
      <c r="J739"/>
      <c r="K739"/>
      <c r="L739"/>
      <c r="M739"/>
      <c r="N739"/>
      <c r="O739"/>
      <c r="P739"/>
      <c r="Q739"/>
    </row>
    <row r="740" spans="1:17" ht="15.75" customHeight="1" x14ac:dyDescent="0.2">
      <c r="A740"/>
      <c r="B740"/>
      <c r="C740"/>
      <c r="D740"/>
      <c r="E740"/>
      <c r="F740"/>
      <c r="G740"/>
      <c r="H740"/>
      <c r="I740"/>
      <c r="J740"/>
      <c r="K740"/>
      <c r="L740"/>
      <c r="M740"/>
      <c r="N740"/>
      <c r="O740"/>
      <c r="P740"/>
      <c r="Q740"/>
    </row>
    <row r="741" spans="1:17" ht="15.75" customHeight="1" x14ac:dyDescent="0.2">
      <c r="A741"/>
      <c r="B741"/>
      <c r="C741"/>
      <c r="D741"/>
      <c r="E741"/>
      <c r="F741"/>
      <c r="G741"/>
      <c r="H741"/>
      <c r="I741"/>
      <c r="J741"/>
      <c r="K741"/>
      <c r="L741"/>
      <c r="M741"/>
      <c r="N741"/>
      <c r="O741"/>
      <c r="P741"/>
      <c r="Q741"/>
    </row>
    <row r="742" spans="1:17" ht="15.75" customHeight="1" x14ac:dyDescent="0.2">
      <c r="A742"/>
      <c r="B742"/>
      <c r="C742"/>
      <c r="D742"/>
      <c r="E742"/>
      <c r="F742"/>
      <c r="G742"/>
      <c r="H742"/>
      <c r="I742"/>
      <c r="J742"/>
      <c r="K742"/>
      <c r="L742"/>
      <c r="M742"/>
      <c r="N742"/>
      <c r="O742"/>
      <c r="P742"/>
      <c r="Q742"/>
    </row>
    <row r="743" spans="1:17" ht="15.75" customHeight="1" x14ac:dyDescent="0.2">
      <c r="A743"/>
      <c r="B743"/>
      <c r="C743"/>
      <c r="D743"/>
      <c r="E743"/>
      <c r="F743"/>
      <c r="G743"/>
      <c r="H743"/>
      <c r="I743"/>
      <c r="J743"/>
      <c r="K743"/>
      <c r="L743"/>
      <c r="M743"/>
      <c r="N743"/>
      <c r="O743"/>
      <c r="P743"/>
      <c r="Q743"/>
    </row>
    <row r="744" spans="1:17" ht="15.75" customHeight="1" x14ac:dyDescent="0.2">
      <c r="A744"/>
      <c r="B744"/>
      <c r="C744"/>
      <c r="D744"/>
      <c r="E744"/>
      <c r="F744"/>
      <c r="G744"/>
      <c r="H744"/>
      <c r="I744"/>
      <c r="J744"/>
      <c r="K744"/>
      <c r="L744"/>
      <c r="M744"/>
      <c r="N744"/>
      <c r="O744"/>
      <c r="P744"/>
      <c r="Q744"/>
    </row>
    <row r="745" spans="1:17" ht="15.75" customHeight="1" x14ac:dyDescent="0.2">
      <c r="A745"/>
      <c r="B745"/>
      <c r="C745"/>
      <c r="D745"/>
      <c r="E745"/>
      <c r="F745"/>
      <c r="G745"/>
      <c r="H745"/>
      <c r="I745"/>
      <c r="J745"/>
      <c r="K745"/>
      <c r="L745"/>
      <c r="M745"/>
      <c r="N745"/>
      <c r="O745"/>
      <c r="P745"/>
      <c r="Q745"/>
    </row>
    <row r="746" spans="1:17" ht="15.75" customHeight="1" x14ac:dyDescent="0.2">
      <c r="A746"/>
      <c r="B746"/>
      <c r="C746"/>
      <c r="D746"/>
      <c r="E746"/>
      <c r="F746"/>
      <c r="G746"/>
      <c r="H746"/>
      <c r="I746"/>
      <c r="J746"/>
      <c r="K746"/>
      <c r="L746"/>
      <c r="M746"/>
      <c r="N746"/>
      <c r="O746"/>
      <c r="P746"/>
      <c r="Q746"/>
    </row>
    <row r="747" spans="1:17" ht="15.75" customHeight="1" x14ac:dyDescent="0.2">
      <c r="A747"/>
      <c r="B747"/>
      <c r="C747"/>
      <c r="D747"/>
      <c r="E747"/>
      <c r="F747"/>
      <c r="G747"/>
      <c r="H747"/>
      <c r="I747"/>
      <c r="J747"/>
      <c r="K747"/>
      <c r="L747"/>
      <c r="M747"/>
      <c r="N747"/>
      <c r="O747"/>
      <c r="P747"/>
      <c r="Q747"/>
    </row>
    <row r="748" spans="1:17" ht="15.75" customHeight="1" x14ac:dyDescent="0.2">
      <c r="A748"/>
      <c r="B748"/>
      <c r="C748"/>
      <c r="D748"/>
      <c r="E748"/>
      <c r="F748"/>
      <c r="G748"/>
      <c r="H748"/>
      <c r="I748"/>
      <c r="J748"/>
      <c r="K748"/>
      <c r="L748"/>
      <c r="M748"/>
      <c r="N748"/>
      <c r="O748"/>
      <c r="P748"/>
      <c r="Q748"/>
    </row>
    <row r="749" spans="1:17" ht="15.75" customHeight="1" x14ac:dyDescent="0.2">
      <c r="A749"/>
      <c r="B749"/>
      <c r="C749"/>
      <c r="D749"/>
      <c r="E749"/>
      <c r="F749"/>
      <c r="G749"/>
      <c r="H749"/>
      <c r="I749"/>
      <c r="J749"/>
      <c r="K749"/>
      <c r="L749"/>
      <c r="M749"/>
      <c r="N749"/>
      <c r="O749"/>
      <c r="P749"/>
      <c r="Q749"/>
    </row>
    <row r="750" spans="1:17" ht="15.75" customHeight="1" x14ac:dyDescent="0.2">
      <c r="A750"/>
      <c r="B750"/>
      <c r="C750"/>
      <c r="D750"/>
      <c r="E750"/>
      <c r="F750"/>
      <c r="G750"/>
      <c r="H750"/>
      <c r="I750"/>
      <c r="J750"/>
      <c r="K750"/>
      <c r="L750"/>
      <c r="M750"/>
      <c r="N750"/>
      <c r="O750"/>
      <c r="P750"/>
      <c r="Q750"/>
    </row>
    <row r="751" spans="1:17" ht="15.75" customHeight="1" x14ac:dyDescent="0.2">
      <c r="A751"/>
      <c r="B751"/>
      <c r="C751"/>
      <c r="D751"/>
      <c r="E751"/>
      <c r="F751"/>
      <c r="G751"/>
      <c r="H751"/>
      <c r="I751"/>
      <c r="J751"/>
      <c r="K751"/>
      <c r="L751"/>
      <c r="M751"/>
      <c r="N751"/>
      <c r="O751"/>
      <c r="P751"/>
      <c r="Q751"/>
    </row>
    <row r="752" spans="1:17" ht="15.75" customHeight="1" x14ac:dyDescent="0.2">
      <c r="A752"/>
      <c r="B752"/>
      <c r="C752"/>
      <c r="D752"/>
      <c r="E752"/>
      <c r="F752"/>
      <c r="G752"/>
      <c r="H752"/>
      <c r="I752"/>
      <c r="J752"/>
      <c r="K752"/>
      <c r="L752"/>
      <c r="M752"/>
      <c r="N752"/>
      <c r="O752"/>
      <c r="P752"/>
      <c r="Q752"/>
    </row>
    <row r="753" spans="1:17" ht="15.75" customHeight="1" x14ac:dyDescent="0.2">
      <c r="A753"/>
      <c r="B753"/>
      <c r="C753"/>
      <c r="D753"/>
      <c r="E753"/>
      <c r="F753"/>
      <c r="G753"/>
      <c r="H753"/>
      <c r="I753"/>
      <c r="J753"/>
      <c r="K753"/>
      <c r="L753"/>
      <c r="M753"/>
      <c r="N753"/>
      <c r="O753"/>
      <c r="P753"/>
      <c r="Q753"/>
    </row>
    <row r="754" spans="1:17" ht="15.75" customHeight="1" x14ac:dyDescent="0.2">
      <c r="A754"/>
      <c r="B754"/>
      <c r="C754"/>
      <c r="D754"/>
      <c r="E754"/>
      <c r="F754"/>
      <c r="G754"/>
      <c r="H754"/>
      <c r="I754"/>
      <c r="J754"/>
      <c r="K754"/>
      <c r="L754"/>
      <c r="M754"/>
      <c r="N754"/>
      <c r="O754"/>
      <c r="P754"/>
      <c r="Q754"/>
    </row>
    <row r="755" spans="1:17" ht="15.75" customHeight="1" x14ac:dyDescent="0.2">
      <c r="A755"/>
      <c r="B755"/>
      <c r="C755"/>
      <c r="D755"/>
      <c r="E755"/>
      <c r="F755"/>
      <c r="G755"/>
      <c r="H755"/>
      <c r="I755"/>
      <c r="J755"/>
      <c r="K755"/>
      <c r="L755"/>
      <c r="M755"/>
      <c r="N755"/>
      <c r="O755"/>
      <c r="P755"/>
      <c r="Q755"/>
    </row>
    <row r="756" spans="1:17" ht="15.75" customHeight="1" x14ac:dyDescent="0.2">
      <c r="A756"/>
      <c r="B756"/>
      <c r="C756"/>
      <c r="D756"/>
      <c r="E756"/>
      <c r="F756"/>
      <c r="G756"/>
      <c r="H756"/>
      <c r="I756"/>
      <c r="J756"/>
      <c r="K756"/>
      <c r="L756"/>
      <c r="M756"/>
      <c r="N756"/>
      <c r="O756"/>
      <c r="P756"/>
      <c r="Q756"/>
    </row>
    <row r="757" spans="1:17" ht="15.75" customHeight="1" x14ac:dyDescent="0.2">
      <c r="A757"/>
      <c r="B757"/>
      <c r="C757"/>
      <c r="D757"/>
      <c r="E757"/>
      <c r="F757"/>
      <c r="G757"/>
      <c r="H757"/>
      <c r="I757"/>
      <c r="J757"/>
      <c r="K757"/>
      <c r="L757"/>
      <c r="M757"/>
      <c r="N757"/>
      <c r="O757"/>
      <c r="P757"/>
      <c r="Q757"/>
    </row>
    <row r="758" spans="1:17" ht="15.75" customHeight="1" x14ac:dyDescent="0.2">
      <c r="A758"/>
      <c r="B758"/>
      <c r="C758"/>
      <c r="D758"/>
      <c r="E758"/>
      <c r="F758"/>
      <c r="G758"/>
      <c r="H758"/>
      <c r="I758"/>
      <c r="J758"/>
      <c r="K758"/>
      <c r="L758"/>
      <c r="M758"/>
      <c r="N758"/>
      <c r="O758"/>
      <c r="P758"/>
      <c r="Q758"/>
    </row>
    <row r="759" spans="1:17" ht="15.75" customHeight="1" x14ac:dyDescent="0.2">
      <c r="A759"/>
      <c r="B759"/>
      <c r="C759"/>
      <c r="D759"/>
      <c r="E759"/>
      <c r="F759"/>
      <c r="G759"/>
      <c r="H759"/>
      <c r="I759"/>
      <c r="J759"/>
      <c r="K759"/>
      <c r="L759"/>
      <c r="M759"/>
      <c r="N759"/>
      <c r="O759"/>
      <c r="P759"/>
      <c r="Q759"/>
    </row>
    <row r="760" spans="1:17" ht="15.75" customHeight="1" x14ac:dyDescent="0.2">
      <c r="A760"/>
      <c r="B760"/>
      <c r="C760"/>
      <c r="D760"/>
      <c r="E760"/>
      <c r="F760"/>
      <c r="G760"/>
      <c r="H760"/>
      <c r="I760"/>
      <c r="J760"/>
      <c r="K760"/>
      <c r="L760"/>
      <c r="M760"/>
      <c r="N760"/>
      <c r="O760"/>
      <c r="P760"/>
      <c r="Q760"/>
    </row>
    <row r="761" spans="1:17" ht="15.75" customHeight="1" x14ac:dyDescent="0.2">
      <c r="A761"/>
      <c r="B761"/>
      <c r="C761"/>
      <c r="D761"/>
      <c r="E761"/>
      <c r="F761"/>
      <c r="G761"/>
      <c r="H761"/>
      <c r="I761"/>
      <c r="J761"/>
      <c r="K761"/>
      <c r="L761"/>
      <c r="M761"/>
      <c r="N761"/>
      <c r="O761"/>
      <c r="P761"/>
      <c r="Q761"/>
    </row>
    <row r="762" spans="1:17" ht="15.75" customHeight="1" x14ac:dyDescent="0.2">
      <c r="A762"/>
      <c r="B762"/>
      <c r="C762"/>
      <c r="D762"/>
      <c r="E762"/>
      <c r="F762"/>
      <c r="G762"/>
      <c r="H762"/>
      <c r="I762"/>
      <c r="J762"/>
      <c r="K762"/>
      <c r="L762"/>
      <c r="M762"/>
      <c r="N762"/>
      <c r="O762"/>
      <c r="P762"/>
      <c r="Q762"/>
    </row>
    <row r="763" spans="1:17" ht="15.75" customHeight="1" x14ac:dyDescent="0.2">
      <c r="A763"/>
      <c r="B763"/>
      <c r="C763"/>
      <c r="D763"/>
      <c r="E763"/>
      <c r="F763"/>
      <c r="G763"/>
      <c r="H763"/>
      <c r="I763"/>
      <c r="J763"/>
      <c r="K763"/>
      <c r="L763"/>
      <c r="M763"/>
      <c r="N763"/>
      <c r="O763"/>
      <c r="P763"/>
      <c r="Q763"/>
    </row>
    <row r="764" spans="1:17" ht="15.75" customHeight="1" x14ac:dyDescent="0.2">
      <c r="A764"/>
      <c r="B764"/>
      <c r="C764"/>
      <c r="D764"/>
      <c r="E764"/>
      <c r="F764"/>
      <c r="G764"/>
      <c r="H764"/>
      <c r="I764"/>
      <c r="J764"/>
      <c r="K764"/>
      <c r="L764"/>
      <c r="M764"/>
      <c r="N764"/>
      <c r="O764"/>
      <c r="P764"/>
      <c r="Q764"/>
    </row>
    <row r="765" spans="1:17" ht="15.75" customHeight="1" x14ac:dyDescent="0.2">
      <c r="A765"/>
      <c r="B765"/>
      <c r="C765"/>
      <c r="D765"/>
      <c r="E765"/>
      <c r="F765"/>
      <c r="G765"/>
      <c r="H765"/>
      <c r="I765"/>
      <c r="J765"/>
      <c r="K765"/>
      <c r="L765"/>
      <c r="M765"/>
      <c r="N765"/>
      <c r="O765"/>
      <c r="P765"/>
      <c r="Q765"/>
    </row>
    <row r="766" spans="1:17" ht="15.75" customHeight="1" x14ac:dyDescent="0.2">
      <c r="A766"/>
      <c r="B766"/>
      <c r="C766"/>
      <c r="D766"/>
      <c r="E766"/>
      <c r="F766"/>
      <c r="G766"/>
      <c r="H766"/>
      <c r="I766"/>
      <c r="J766"/>
      <c r="K766"/>
      <c r="L766"/>
      <c r="M766"/>
      <c r="N766"/>
      <c r="O766"/>
      <c r="P766"/>
      <c r="Q766"/>
    </row>
    <row r="767" spans="1:17" ht="15.75" customHeight="1" x14ac:dyDescent="0.2">
      <c r="A767"/>
      <c r="B767"/>
      <c r="C767"/>
      <c r="D767"/>
      <c r="E767"/>
      <c r="F767"/>
      <c r="G767"/>
      <c r="H767"/>
      <c r="I767"/>
      <c r="J767"/>
      <c r="K767"/>
      <c r="L767"/>
      <c r="M767"/>
      <c r="N767"/>
      <c r="O767"/>
      <c r="P767"/>
      <c r="Q767"/>
    </row>
    <row r="768" spans="1:17" ht="15.75" customHeight="1" x14ac:dyDescent="0.2">
      <c r="A768"/>
      <c r="B768"/>
      <c r="C768"/>
      <c r="D768"/>
      <c r="E768"/>
      <c r="F768"/>
      <c r="G768"/>
      <c r="H768"/>
      <c r="I768"/>
      <c r="J768"/>
      <c r="K768"/>
      <c r="L768"/>
      <c r="M768"/>
      <c r="N768"/>
      <c r="O768"/>
      <c r="P768"/>
      <c r="Q768"/>
    </row>
    <row r="769" spans="1:17" ht="15.75" customHeight="1" x14ac:dyDescent="0.2">
      <c r="A769"/>
      <c r="B769"/>
      <c r="C769"/>
      <c r="D769"/>
      <c r="E769"/>
      <c r="F769"/>
      <c r="G769"/>
      <c r="H769"/>
      <c r="I769"/>
      <c r="J769"/>
      <c r="K769"/>
      <c r="L769"/>
      <c r="M769"/>
      <c r="N769"/>
      <c r="O769"/>
      <c r="P769"/>
      <c r="Q769"/>
    </row>
    <row r="770" spans="1:17" ht="15.75" customHeight="1" x14ac:dyDescent="0.2">
      <c r="A770"/>
      <c r="B770"/>
      <c r="C770"/>
      <c r="D770"/>
      <c r="E770"/>
      <c r="F770"/>
      <c r="G770"/>
      <c r="H770"/>
      <c r="I770"/>
      <c r="J770"/>
      <c r="K770"/>
      <c r="L770"/>
      <c r="M770"/>
      <c r="N770"/>
      <c r="O770"/>
      <c r="P770"/>
      <c r="Q770"/>
    </row>
    <row r="771" spans="1:17" ht="15.75" customHeight="1" x14ac:dyDescent="0.2">
      <c r="A771"/>
      <c r="B771"/>
      <c r="C771"/>
      <c r="D771"/>
      <c r="E771"/>
      <c r="F771"/>
      <c r="G771"/>
      <c r="H771"/>
      <c r="I771"/>
      <c r="J771"/>
      <c r="K771"/>
      <c r="L771"/>
      <c r="M771"/>
      <c r="N771"/>
      <c r="O771"/>
      <c r="P771"/>
      <c r="Q771"/>
    </row>
    <row r="772" spans="1:17" ht="15.75" customHeight="1" x14ac:dyDescent="0.2">
      <c r="A772"/>
      <c r="B772"/>
      <c r="C772"/>
      <c r="D772"/>
      <c r="E772"/>
      <c r="F772"/>
      <c r="G772"/>
      <c r="H772"/>
      <c r="I772"/>
      <c r="J772"/>
      <c r="K772"/>
      <c r="L772"/>
      <c r="M772"/>
      <c r="N772"/>
      <c r="O772"/>
      <c r="P772"/>
      <c r="Q772"/>
    </row>
    <row r="773" spans="1:17" ht="15.75" customHeight="1" x14ac:dyDescent="0.2">
      <c r="A773"/>
      <c r="B773"/>
      <c r="C773"/>
      <c r="D773"/>
      <c r="E773"/>
      <c r="F773"/>
      <c r="G773"/>
      <c r="H773"/>
      <c r="I773"/>
      <c r="J773"/>
      <c r="K773"/>
      <c r="L773"/>
      <c r="M773"/>
      <c r="N773"/>
      <c r="O773"/>
      <c r="P773"/>
      <c r="Q773"/>
    </row>
    <row r="774" spans="1:17" ht="15.75" customHeight="1" x14ac:dyDescent="0.2">
      <c r="A774"/>
      <c r="B774"/>
      <c r="C774"/>
      <c r="D774"/>
      <c r="E774"/>
      <c r="F774"/>
      <c r="G774"/>
      <c r="H774"/>
      <c r="I774"/>
      <c r="J774"/>
      <c r="K774"/>
      <c r="L774"/>
      <c r="M774"/>
      <c r="N774"/>
      <c r="O774"/>
      <c r="P774"/>
      <c r="Q774"/>
    </row>
    <row r="775" spans="1:17" ht="15.75" customHeight="1" x14ac:dyDescent="0.2">
      <c r="A775"/>
      <c r="B775"/>
      <c r="C775"/>
      <c r="D775"/>
      <c r="E775"/>
      <c r="F775"/>
      <c r="G775"/>
      <c r="H775"/>
      <c r="I775"/>
      <c r="J775"/>
      <c r="K775"/>
      <c r="L775"/>
      <c r="M775"/>
      <c r="N775"/>
      <c r="O775"/>
      <c r="P775"/>
      <c r="Q775"/>
    </row>
    <row r="776" spans="1:17" ht="15.75" customHeight="1" x14ac:dyDescent="0.2">
      <c r="A776"/>
      <c r="B776"/>
      <c r="C776"/>
      <c r="D776"/>
      <c r="E776"/>
      <c r="F776"/>
      <c r="G776"/>
      <c r="H776"/>
      <c r="I776"/>
      <c r="J776"/>
      <c r="K776"/>
      <c r="L776"/>
      <c r="M776"/>
      <c r="N776"/>
      <c r="O776"/>
      <c r="P776"/>
      <c r="Q776"/>
    </row>
    <row r="777" spans="1:17" ht="15.75" customHeight="1" x14ac:dyDescent="0.2">
      <c r="A777"/>
      <c r="B777"/>
      <c r="C777"/>
      <c r="D777"/>
      <c r="E777"/>
      <c r="F777"/>
      <c r="G777"/>
      <c r="H777"/>
      <c r="I777"/>
      <c r="J777"/>
      <c r="K777"/>
      <c r="L777"/>
      <c r="M777"/>
      <c r="N777"/>
      <c r="O777"/>
      <c r="P777"/>
      <c r="Q777"/>
    </row>
    <row r="778" spans="1:17" ht="15.75" customHeight="1" x14ac:dyDescent="0.2">
      <c r="A778"/>
      <c r="B778"/>
      <c r="C778"/>
      <c r="D778"/>
      <c r="E778"/>
      <c r="F778"/>
      <c r="G778"/>
      <c r="H778"/>
      <c r="I778"/>
      <c r="J778"/>
      <c r="K778"/>
      <c r="L778"/>
      <c r="M778"/>
      <c r="N778"/>
      <c r="O778"/>
      <c r="P778"/>
      <c r="Q778"/>
    </row>
    <row r="779" spans="1:17" ht="15.75" customHeight="1" x14ac:dyDescent="0.2">
      <c r="A779"/>
      <c r="B779"/>
      <c r="C779"/>
      <c r="D779"/>
      <c r="E779"/>
      <c r="F779"/>
      <c r="G779"/>
      <c r="H779"/>
      <c r="I779"/>
      <c r="J779"/>
      <c r="K779"/>
      <c r="L779"/>
      <c r="M779"/>
      <c r="N779"/>
      <c r="O779"/>
      <c r="P779"/>
      <c r="Q779"/>
    </row>
    <row r="780" spans="1:17" ht="15.75" customHeight="1" x14ac:dyDescent="0.2">
      <c r="A780"/>
      <c r="B780"/>
      <c r="C780"/>
      <c r="D780"/>
      <c r="E780"/>
      <c r="F780"/>
      <c r="G780"/>
      <c r="H780"/>
      <c r="I780"/>
      <c r="J780"/>
      <c r="K780"/>
      <c r="L780"/>
      <c r="M780"/>
      <c r="N780"/>
      <c r="O780"/>
      <c r="P780"/>
      <c r="Q780"/>
    </row>
    <row r="781" spans="1:17" ht="15.75" customHeight="1" x14ac:dyDescent="0.2">
      <c r="A781"/>
      <c r="B781"/>
      <c r="C781"/>
      <c r="D781"/>
      <c r="E781"/>
      <c r="F781"/>
      <c r="G781"/>
      <c r="H781"/>
      <c r="I781"/>
      <c r="J781"/>
      <c r="K781"/>
      <c r="L781"/>
      <c r="M781"/>
      <c r="N781"/>
      <c r="O781"/>
      <c r="P781"/>
      <c r="Q781"/>
    </row>
    <row r="782" spans="1:17" ht="15.75" customHeight="1" x14ac:dyDescent="0.2">
      <c r="A782"/>
      <c r="B782"/>
      <c r="C782"/>
      <c r="D782"/>
      <c r="E782"/>
      <c r="F782"/>
      <c r="G782"/>
      <c r="H782"/>
      <c r="I782"/>
      <c r="J782"/>
      <c r="K782"/>
      <c r="L782"/>
      <c r="M782"/>
      <c r="N782"/>
      <c r="O782"/>
      <c r="P782"/>
      <c r="Q782"/>
    </row>
    <row r="783" spans="1:17" ht="15.75" customHeight="1" x14ac:dyDescent="0.2">
      <c r="A783"/>
      <c r="B783"/>
      <c r="C783"/>
      <c r="D783"/>
      <c r="E783"/>
      <c r="F783"/>
      <c r="G783"/>
      <c r="H783"/>
      <c r="I783"/>
      <c r="J783"/>
      <c r="K783"/>
      <c r="L783"/>
      <c r="M783"/>
      <c r="N783"/>
      <c r="O783"/>
      <c r="P783"/>
      <c r="Q783"/>
    </row>
    <row r="784" spans="1:17" ht="15.75" customHeight="1" x14ac:dyDescent="0.2">
      <c r="A784"/>
      <c r="B784"/>
      <c r="C784"/>
      <c r="D784"/>
      <c r="E784"/>
      <c r="F784"/>
      <c r="G784"/>
      <c r="H784"/>
      <c r="I784"/>
      <c r="J784"/>
      <c r="K784"/>
      <c r="L784"/>
      <c r="M784"/>
      <c r="N784"/>
      <c r="O784"/>
      <c r="P784"/>
      <c r="Q784"/>
    </row>
    <row r="785" spans="1:17" ht="15.75" customHeight="1" x14ac:dyDescent="0.2">
      <c r="A785"/>
      <c r="B785"/>
      <c r="C785"/>
      <c r="D785"/>
      <c r="E785"/>
      <c r="F785"/>
      <c r="G785"/>
      <c r="H785"/>
      <c r="I785"/>
      <c r="J785"/>
      <c r="K785"/>
      <c r="L785"/>
      <c r="M785"/>
      <c r="N785"/>
      <c r="O785"/>
      <c r="P785"/>
      <c r="Q785"/>
    </row>
    <row r="786" spans="1:17" ht="15.75" customHeight="1" x14ac:dyDescent="0.2">
      <c r="A786"/>
      <c r="B786"/>
      <c r="C786"/>
      <c r="D786"/>
      <c r="E786"/>
      <c r="F786"/>
      <c r="G786"/>
      <c r="H786"/>
      <c r="I786"/>
      <c r="J786"/>
      <c r="K786"/>
      <c r="L786"/>
      <c r="M786"/>
      <c r="N786"/>
      <c r="O786"/>
      <c r="P786"/>
      <c r="Q786"/>
    </row>
    <row r="787" spans="1:17" ht="15.75" customHeight="1" x14ac:dyDescent="0.2">
      <c r="A787"/>
      <c r="B787"/>
      <c r="C787"/>
      <c r="D787"/>
      <c r="E787"/>
      <c r="F787"/>
      <c r="G787"/>
      <c r="H787"/>
      <c r="I787"/>
      <c r="J787"/>
      <c r="K787"/>
      <c r="L787"/>
      <c r="M787"/>
      <c r="N787"/>
      <c r="O787"/>
      <c r="P787"/>
      <c r="Q787"/>
    </row>
    <row r="788" spans="1:17" ht="15.75" customHeight="1" x14ac:dyDescent="0.2">
      <c r="A788"/>
      <c r="B788"/>
      <c r="C788"/>
      <c r="D788"/>
      <c r="E788"/>
      <c r="F788"/>
      <c r="G788"/>
      <c r="H788"/>
      <c r="I788"/>
      <c r="J788"/>
      <c r="K788"/>
      <c r="L788"/>
      <c r="M788"/>
      <c r="N788"/>
      <c r="O788"/>
      <c r="P788"/>
      <c r="Q788"/>
    </row>
    <row r="789" spans="1:17" ht="15.75" customHeight="1" x14ac:dyDescent="0.2">
      <c r="A789"/>
      <c r="B789"/>
      <c r="C789"/>
      <c r="D789"/>
      <c r="E789"/>
      <c r="F789"/>
      <c r="G789"/>
      <c r="H789"/>
      <c r="I789"/>
      <c r="J789"/>
      <c r="K789"/>
      <c r="L789"/>
      <c r="M789"/>
      <c r="N789"/>
      <c r="O789"/>
      <c r="P789"/>
      <c r="Q789"/>
    </row>
    <row r="790" spans="1:17" ht="15.75" customHeight="1" x14ac:dyDescent="0.2">
      <c r="A790"/>
      <c r="B790"/>
      <c r="C790"/>
      <c r="D790"/>
      <c r="E790"/>
      <c r="F790"/>
      <c r="G790"/>
      <c r="H790"/>
      <c r="I790"/>
      <c r="J790"/>
      <c r="K790"/>
      <c r="L790"/>
      <c r="M790"/>
      <c r="N790"/>
      <c r="O790"/>
      <c r="P790"/>
      <c r="Q790"/>
    </row>
    <row r="791" spans="1:17" ht="15.75" customHeight="1" x14ac:dyDescent="0.2">
      <c r="A791"/>
      <c r="B791"/>
      <c r="C791"/>
      <c r="D791"/>
      <c r="E791"/>
      <c r="F791"/>
      <c r="G791"/>
      <c r="H791"/>
      <c r="I791"/>
      <c r="J791"/>
      <c r="K791"/>
      <c r="L791"/>
      <c r="M791"/>
      <c r="N791"/>
      <c r="O791"/>
      <c r="P791"/>
      <c r="Q791"/>
    </row>
    <row r="792" spans="1:17" ht="15.75" customHeight="1" x14ac:dyDescent="0.2">
      <c r="A792"/>
      <c r="B792"/>
      <c r="C792"/>
      <c r="D792"/>
      <c r="E792"/>
      <c r="F792"/>
      <c r="G792"/>
      <c r="H792"/>
      <c r="I792"/>
      <c r="J792"/>
      <c r="K792"/>
      <c r="L792"/>
      <c r="M792"/>
      <c r="N792"/>
      <c r="O792"/>
      <c r="P792"/>
      <c r="Q792"/>
    </row>
    <row r="793" spans="1:17" ht="15.75" customHeight="1" x14ac:dyDescent="0.2">
      <c r="A793"/>
      <c r="B793"/>
      <c r="C793"/>
      <c r="D793"/>
      <c r="E793"/>
      <c r="F793"/>
      <c r="G793"/>
      <c r="H793"/>
      <c r="I793"/>
      <c r="J793"/>
      <c r="K793"/>
      <c r="L793"/>
      <c r="M793"/>
      <c r="N793"/>
      <c r="O793"/>
      <c r="P793"/>
      <c r="Q793"/>
    </row>
    <row r="794" spans="1:17" ht="15.75" customHeight="1" x14ac:dyDescent="0.2">
      <c r="A794"/>
      <c r="B794"/>
      <c r="C794"/>
      <c r="D794"/>
      <c r="E794"/>
      <c r="F794"/>
      <c r="G794"/>
      <c r="H794"/>
      <c r="I794"/>
      <c r="J794"/>
      <c r="K794"/>
      <c r="L794"/>
      <c r="M794"/>
      <c r="N794"/>
      <c r="O794"/>
      <c r="P794"/>
      <c r="Q794"/>
    </row>
    <row r="795" spans="1:17" ht="15.75" customHeight="1" x14ac:dyDescent="0.2">
      <c r="A795"/>
      <c r="B795"/>
      <c r="C795"/>
      <c r="D795"/>
      <c r="E795"/>
      <c r="F795"/>
      <c r="G795"/>
      <c r="H795"/>
      <c r="I795"/>
      <c r="J795"/>
      <c r="K795"/>
      <c r="L795"/>
      <c r="M795"/>
      <c r="N795"/>
      <c r="O795"/>
      <c r="P795"/>
      <c r="Q795"/>
    </row>
    <row r="796" spans="1:17" ht="15.75" customHeight="1" x14ac:dyDescent="0.2">
      <c r="A796"/>
      <c r="B796"/>
      <c r="C796"/>
      <c r="D796"/>
      <c r="E796"/>
      <c r="F796"/>
      <c r="G796"/>
      <c r="H796"/>
      <c r="I796"/>
      <c r="J796"/>
      <c r="K796"/>
      <c r="L796"/>
      <c r="M796"/>
      <c r="N796"/>
      <c r="O796"/>
      <c r="P796"/>
      <c r="Q796"/>
    </row>
    <row r="797" spans="1:17" ht="15.75" customHeight="1" x14ac:dyDescent="0.2">
      <c r="A797"/>
      <c r="B797"/>
      <c r="C797"/>
      <c r="D797"/>
      <c r="E797"/>
      <c r="F797"/>
      <c r="G797"/>
      <c r="H797"/>
      <c r="I797"/>
      <c r="J797"/>
      <c r="K797"/>
      <c r="L797"/>
      <c r="M797"/>
      <c r="N797"/>
      <c r="O797"/>
      <c r="P797"/>
      <c r="Q797"/>
    </row>
    <row r="798" spans="1:17" ht="15.75" customHeight="1" x14ac:dyDescent="0.2">
      <c r="A798"/>
      <c r="B798"/>
      <c r="C798"/>
      <c r="D798"/>
      <c r="E798"/>
      <c r="F798"/>
      <c r="G798"/>
      <c r="H798"/>
      <c r="I798"/>
      <c r="J798"/>
      <c r="K798"/>
      <c r="L798"/>
      <c r="M798"/>
      <c r="N798"/>
      <c r="O798"/>
      <c r="P798"/>
      <c r="Q798"/>
    </row>
    <row r="799" spans="1:17" ht="15.75" customHeight="1" x14ac:dyDescent="0.2">
      <c r="A799"/>
      <c r="B799"/>
      <c r="C799"/>
      <c r="D799"/>
      <c r="E799"/>
      <c r="F799"/>
      <c r="G799"/>
      <c r="H799"/>
      <c r="I799"/>
      <c r="J799"/>
      <c r="K799"/>
      <c r="L799"/>
      <c r="M799"/>
      <c r="N799"/>
      <c r="O799"/>
      <c r="P799"/>
      <c r="Q799"/>
    </row>
    <row r="800" spans="1:17" ht="15.75" customHeight="1" x14ac:dyDescent="0.2">
      <c r="A800"/>
      <c r="B800"/>
      <c r="C800"/>
      <c r="D800"/>
      <c r="E800"/>
      <c r="F800"/>
      <c r="G800"/>
      <c r="H800"/>
      <c r="I800"/>
      <c r="J800"/>
      <c r="K800"/>
      <c r="L800"/>
      <c r="M800"/>
      <c r="N800"/>
      <c r="O800"/>
      <c r="P800"/>
      <c r="Q800"/>
    </row>
    <row r="801" spans="1:17" ht="15.75" customHeight="1" x14ac:dyDescent="0.2">
      <c r="A801"/>
      <c r="B801"/>
      <c r="C801"/>
      <c r="D801"/>
      <c r="E801"/>
      <c r="F801"/>
      <c r="G801"/>
      <c r="H801"/>
      <c r="I801"/>
      <c r="J801"/>
      <c r="K801"/>
      <c r="L801"/>
      <c r="M801"/>
      <c r="N801"/>
      <c r="O801"/>
      <c r="P801"/>
      <c r="Q801"/>
    </row>
    <row r="802" spans="1:17" ht="15.75" customHeight="1" x14ac:dyDescent="0.2">
      <c r="A802"/>
      <c r="B802"/>
      <c r="C802"/>
      <c r="D802"/>
      <c r="E802"/>
      <c r="F802"/>
      <c r="G802"/>
      <c r="H802"/>
      <c r="I802"/>
      <c r="J802"/>
      <c r="K802"/>
      <c r="L802"/>
      <c r="M802"/>
      <c r="N802"/>
      <c r="O802"/>
      <c r="P802"/>
      <c r="Q802"/>
    </row>
    <row r="803" spans="1:17" ht="15.75" customHeight="1" x14ac:dyDescent="0.2">
      <c r="A803"/>
      <c r="B803"/>
      <c r="C803"/>
      <c r="D803"/>
      <c r="E803"/>
      <c r="F803"/>
      <c r="G803"/>
      <c r="H803"/>
      <c r="I803"/>
      <c r="J803"/>
      <c r="K803"/>
      <c r="L803"/>
      <c r="M803"/>
      <c r="N803"/>
      <c r="O803"/>
      <c r="P803"/>
      <c r="Q803"/>
    </row>
    <row r="804" spans="1:17" ht="15.75" customHeight="1" x14ac:dyDescent="0.2">
      <c r="A804"/>
      <c r="B804"/>
      <c r="C804"/>
      <c r="D804"/>
      <c r="E804"/>
      <c r="F804"/>
      <c r="G804"/>
      <c r="H804"/>
      <c r="I804"/>
      <c r="J804"/>
      <c r="K804"/>
      <c r="L804"/>
      <c r="M804"/>
      <c r="N804"/>
      <c r="O804"/>
      <c r="P804"/>
      <c r="Q804"/>
    </row>
    <row r="805" spans="1:17" ht="15.75" customHeight="1" x14ac:dyDescent="0.2">
      <c r="A805"/>
      <c r="B805"/>
      <c r="C805"/>
      <c r="D805"/>
      <c r="E805"/>
      <c r="F805"/>
      <c r="G805"/>
      <c r="H805"/>
      <c r="I805"/>
      <c r="J805"/>
      <c r="K805"/>
      <c r="L805"/>
      <c r="M805"/>
      <c r="N805"/>
      <c r="O805"/>
      <c r="P805"/>
      <c r="Q805"/>
    </row>
    <row r="806" spans="1:17" ht="15.75" customHeight="1" x14ac:dyDescent="0.2">
      <c r="A806"/>
      <c r="B806"/>
      <c r="C806"/>
      <c r="D806"/>
      <c r="E806"/>
      <c r="F806"/>
      <c r="G806"/>
      <c r="H806"/>
      <c r="I806"/>
      <c r="J806"/>
      <c r="K806"/>
      <c r="L806"/>
      <c r="M806"/>
      <c r="N806"/>
      <c r="O806"/>
      <c r="P806"/>
      <c r="Q806"/>
    </row>
    <row r="807" spans="1:17" ht="15.75" customHeight="1" x14ac:dyDescent="0.2">
      <c r="A807"/>
      <c r="B807"/>
      <c r="C807"/>
      <c r="D807"/>
      <c r="E807"/>
      <c r="F807"/>
      <c r="G807"/>
      <c r="H807"/>
      <c r="I807"/>
      <c r="J807"/>
      <c r="K807"/>
      <c r="L807"/>
      <c r="M807"/>
      <c r="N807"/>
      <c r="O807"/>
      <c r="P807"/>
      <c r="Q807"/>
    </row>
    <row r="808" spans="1:17" ht="15.75" customHeight="1" x14ac:dyDescent="0.2">
      <c r="A808"/>
      <c r="B808"/>
      <c r="C808"/>
      <c r="D808"/>
      <c r="E808"/>
      <c r="F808"/>
      <c r="G808"/>
      <c r="H808"/>
      <c r="I808"/>
      <c r="J808"/>
      <c r="K808"/>
      <c r="L808"/>
      <c r="M808"/>
      <c r="N808"/>
      <c r="O808"/>
      <c r="P808"/>
      <c r="Q808"/>
    </row>
    <row r="809" spans="1:17" ht="15.75" customHeight="1" x14ac:dyDescent="0.2">
      <c r="A809"/>
      <c r="B809"/>
      <c r="C809"/>
      <c r="D809"/>
      <c r="E809"/>
      <c r="F809"/>
      <c r="G809"/>
      <c r="H809"/>
      <c r="I809"/>
      <c r="J809"/>
      <c r="K809"/>
      <c r="L809"/>
      <c r="M809"/>
      <c r="N809"/>
      <c r="O809"/>
      <c r="P809"/>
      <c r="Q809"/>
    </row>
    <row r="810" spans="1:17" ht="15.75" customHeight="1" x14ac:dyDescent="0.2">
      <c r="A810"/>
      <c r="B810"/>
      <c r="C810"/>
      <c r="D810"/>
      <c r="E810"/>
      <c r="F810"/>
      <c r="G810"/>
      <c r="H810"/>
      <c r="I810"/>
      <c r="J810"/>
      <c r="K810"/>
      <c r="L810"/>
      <c r="M810"/>
      <c r="N810"/>
      <c r="O810"/>
      <c r="P810"/>
      <c r="Q810"/>
    </row>
    <row r="811" spans="1:17" ht="15.75" customHeight="1" x14ac:dyDescent="0.2">
      <c r="A811"/>
      <c r="B811"/>
      <c r="C811"/>
      <c r="D811"/>
      <c r="E811"/>
      <c r="F811"/>
      <c r="G811"/>
      <c r="H811"/>
      <c r="I811"/>
      <c r="J811"/>
      <c r="K811"/>
      <c r="L811"/>
      <c r="M811"/>
      <c r="N811"/>
      <c r="O811"/>
      <c r="P811"/>
      <c r="Q811"/>
    </row>
    <row r="812" spans="1:17" ht="15.75" customHeight="1" x14ac:dyDescent="0.2">
      <c r="A812"/>
      <c r="B812"/>
      <c r="C812"/>
      <c r="D812"/>
      <c r="E812"/>
      <c r="F812"/>
      <c r="G812"/>
      <c r="H812"/>
      <c r="I812"/>
      <c r="J812"/>
      <c r="K812"/>
      <c r="L812"/>
      <c r="M812"/>
      <c r="N812"/>
      <c r="O812"/>
      <c r="P812"/>
      <c r="Q812"/>
    </row>
    <row r="813" spans="1:17" ht="15.75" customHeight="1" x14ac:dyDescent="0.2">
      <c r="A813"/>
      <c r="B813"/>
      <c r="C813"/>
      <c r="D813"/>
      <c r="E813"/>
      <c r="F813"/>
      <c r="G813"/>
      <c r="H813"/>
      <c r="I813"/>
      <c r="J813"/>
      <c r="K813"/>
      <c r="L813"/>
      <c r="M813"/>
      <c r="N813"/>
      <c r="O813"/>
      <c r="P813"/>
      <c r="Q813"/>
    </row>
    <row r="814" spans="1:17" ht="15.75" customHeight="1" x14ac:dyDescent="0.2">
      <c r="A814"/>
      <c r="B814"/>
      <c r="C814"/>
      <c r="D814"/>
      <c r="E814"/>
      <c r="F814"/>
      <c r="G814"/>
      <c r="H814"/>
      <c r="I814"/>
      <c r="J814"/>
      <c r="K814"/>
      <c r="L814"/>
      <c r="M814"/>
      <c r="N814"/>
      <c r="O814"/>
      <c r="P814"/>
      <c r="Q814"/>
    </row>
    <row r="815" spans="1:17" ht="15.75" customHeight="1" x14ac:dyDescent="0.2">
      <c r="A815"/>
      <c r="B815"/>
      <c r="C815"/>
      <c r="D815"/>
      <c r="E815"/>
      <c r="F815"/>
      <c r="G815"/>
      <c r="H815"/>
      <c r="I815"/>
      <c r="J815"/>
      <c r="K815"/>
      <c r="L815"/>
      <c r="M815"/>
      <c r="N815"/>
      <c r="O815"/>
      <c r="P815"/>
      <c r="Q815"/>
    </row>
    <row r="816" spans="1:17" ht="15.75" customHeight="1" x14ac:dyDescent="0.2">
      <c r="A816"/>
      <c r="B816"/>
      <c r="C816"/>
      <c r="D816"/>
      <c r="E816"/>
      <c r="F816"/>
      <c r="G816"/>
      <c r="H816"/>
      <c r="I816"/>
      <c r="J816"/>
      <c r="K816"/>
      <c r="L816"/>
      <c r="M816"/>
      <c r="N816"/>
      <c r="O816"/>
      <c r="P816"/>
      <c r="Q816"/>
    </row>
    <row r="817" spans="1:17" ht="15.75" customHeight="1" x14ac:dyDescent="0.2">
      <c r="A817"/>
      <c r="B817"/>
      <c r="C817"/>
      <c r="D817"/>
      <c r="E817"/>
      <c r="F817"/>
      <c r="G817"/>
      <c r="H817"/>
      <c r="I817"/>
      <c r="J817"/>
      <c r="K817"/>
      <c r="L817"/>
      <c r="M817"/>
      <c r="N817"/>
      <c r="O817"/>
      <c r="P817"/>
      <c r="Q817"/>
    </row>
    <row r="818" spans="1:17" ht="15.75" customHeight="1" x14ac:dyDescent="0.2">
      <c r="A818"/>
      <c r="B818"/>
      <c r="C818"/>
      <c r="D818"/>
      <c r="E818"/>
      <c r="F818"/>
      <c r="G818"/>
      <c r="H818"/>
      <c r="I818"/>
      <c r="J818"/>
      <c r="K818"/>
      <c r="L818"/>
      <c r="M818"/>
      <c r="N818"/>
      <c r="O818"/>
      <c r="P818"/>
      <c r="Q818"/>
    </row>
    <row r="819" spans="1:17" ht="15.75" customHeight="1" x14ac:dyDescent="0.2">
      <c r="A819"/>
      <c r="B819"/>
      <c r="C819"/>
      <c r="D819"/>
      <c r="E819"/>
      <c r="F819"/>
      <c r="G819"/>
      <c r="H819"/>
      <c r="I819"/>
      <c r="J819"/>
      <c r="K819"/>
      <c r="L819"/>
      <c r="M819"/>
      <c r="N819"/>
      <c r="O819"/>
      <c r="P819"/>
      <c r="Q819"/>
    </row>
    <row r="820" spans="1:17" ht="15.75" customHeight="1" x14ac:dyDescent="0.2">
      <c r="A820"/>
      <c r="B820"/>
      <c r="C820"/>
      <c r="D820"/>
      <c r="E820"/>
      <c r="F820"/>
      <c r="G820"/>
      <c r="H820"/>
      <c r="I820"/>
      <c r="J820"/>
      <c r="K820"/>
      <c r="L820"/>
      <c r="M820"/>
      <c r="N820"/>
      <c r="O820"/>
      <c r="P820"/>
      <c r="Q820"/>
    </row>
    <row r="821" spans="1:17" ht="15.75" customHeight="1" x14ac:dyDescent="0.2">
      <c r="A821"/>
      <c r="B821"/>
      <c r="C821"/>
      <c r="D821"/>
      <c r="E821"/>
      <c r="F821"/>
      <c r="G821"/>
      <c r="H821"/>
      <c r="I821"/>
      <c r="J821"/>
      <c r="K821"/>
      <c r="L821"/>
      <c r="M821"/>
      <c r="N821"/>
      <c r="O821"/>
      <c r="P821"/>
      <c r="Q821"/>
    </row>
    <row r="822" spans="1:17" ht="15.75" customHeight="1" x14ac:dyDescent="0.2">
      <c r="A822"/>
      <c r="B822"/>
      <c r="C822"/>
      <c r="D822"/>
      <c r="E822"/>
      <c r="F822"/>
      <c r="G822"/>
      <c r="H822"/>
      <c r="I822"/>
      <c r="J822"/>
      <c r="K822"/>
      <c r="L822"/>
      <c r="M822"/>
      <c r="N822"/>
      <c r="O822"/>
      <c r="P822"/>
      <c r="Q822"/>
    </row>
    <row r="823" spans="1:17" ht="15.75" customHeight="1" x14ac:dyDescent="0.2">
      <c r="A823"/>
      <c r="B823"/>
      <c r="C823"/>
      <c r="D823"/>
      <c r="E823"/>
      <c r="F823"/>
      <c r="G823"/>
      <c r="H823"/>
      <c r="I823"/>
      <c r="J823"/>
      <c r="K823"/>
      <c r="L823"/>
      <c r="M823"/>
      <c r="N823"/>
      <c r="O823"/>
      <c r="P823"/>
      <c r="Q823"/>
    </row>
    <row r="824" spans="1:17" ht="15.75" customHeight="1" x14ac:dyDescent="0.2">
      <c r="A824"/>
      <c r="B824"/>
      <c r="C824"/>
      <c r="D824"/>
      <c r="E824"/>
      <c r="F824"/>
      <c r="G824"/>
      <c r="H824"/>
      <c r="I824"/>
      <c r="J824"/>
      <c r="K824"/>
      <c r="L824"/>
      <c r="M824"/>
      <c r="N824"/>
      <c r="O824"/>
      <c r="P824"/>
      <c r="Q824"/>
    </row>
    <row r="825" spans="1:17" ht="15.75" customHeight="1" x14ac:dyDescent="0.2">
      <c r="A825"/>
      <c r="B825"/>
      <c r="C825"/>
      <c r="D825"/>
      <c r="E825"/>
      <c r="F825"/>
      <c r="G825"/>
      <c r="H825"/>
      <c r="I825"/>
      <c r="J825"/>
      <c r="K825"/>
      <c r="L825"/>
      <c r="M825"/>
      <c r="N825"/>
      <c r="O825"/>
      <c r="P825"/>
      <c r="Q825"/>
    </row>
    <row r="826" spans="1:17" ht="15.75" customHeight="1" x14ac:dyDescent="0.2">
      <c r="A826"/>
      <c r="B826"/>
      <c r="C826"/>
      <c r="D826"/>
      <c r="E826"/>
      <c r="F826"/>
      <c r="G826"/>
      <c r="H826"/>
      <c r="I826"/>
      <c r="J826"/>
      <c r="K826"/>
      <c r="L826"/>
      <c r="M826"/>
      <c r="N826"/>
      <c r="O826"/>
      <c r="P826"/>
      <c r="Q826"/>
    </row>
    <row r="827" spans="1:17" ht="15.75" customHeight="1" x14ac:dyDescent="0.2">
      <c r="A827"/>
      <c r="B827"/>
      <c r="C827"/>
      <c r="D827"/>
      <c r="E827"/>
      <c r="F827"/>
      <c r="G827"/>
      <c r="H827"/>
      <c r="I827"/>
      <c r="J827"/>
      <c r="K827"/>
      <c r="L827"/>
      <c r="M827"/>
      <c r="N827"/>
      <c r="O827"/>
      <c r="P827"/>
      <c r="Q827"/>
    </row>
    <row r="828" spans="1:17" ht="15.75" customHeight="1" x14ac:dyDescent="0.2">
      <c r="A828"/>
      <c r="B828"/>
      <c r="C828"/>
      <c r="D828"/>
      <c r="E828"/>
      <c r="F828"/>
      <c r="G828"/>
      <c r="H828"/>
      <c r="I828"/>
      <c r="J828"/>
      <c r="K828"/>
      <c r="L828"/>
      <c r="M828"/>
      <c r="N828"/>
      <c r="O828"/>
      <c r="P828"/>
      <c r="Q828"/>
    </row>
    <row r="829" spans="1:17" ht="15.75" customHeight="1" x14ac:dyDescent="0.2">
      <c r="A829"/>
      <c r="B829"/>
      <c r="C829"/>
      <c r="D829"/>
      <c r="E829"/>
      <c r="F829"/>
      <c r="G829"/>
      <c r="H829"/>
      <c r="I829"/>
      <c r="J829"/>
      <c r="K829"/>
      <c r="L829"/>
      <c r="M829"/>
      <c r="N829"/>
      <c r="O829"/>
      <c r="P829"/>
      <c r="Q829"/>
    </row>
    <row r="830" spans="1:17" ht="15.75" customHeight="1" x14ac:dyDescent="0.2">
      <c r="A830"/>
      <c r="B830"/>
      <c r="C830"/>
      <c r="D830"/>
      <c r="E830"/>
      <c r="F830"/>
      <c r="G830"/>
      <c r="H830"/>
      <c r="I830"/>
      <c r="J830"/>
      <c r="K830"/>
      <c r="L830"/>
      <c r="M830"/>
      <c r="N830"/>
      <c r="O830"/>
      <c r="P830"/>
      <c r="Q830"/>
    </row>
    <row r="831" spans="1:17" ht="15.75" customHeight="1" x14ac:dyDescent="0.2">
      <c r="A831"/>
      <c r="B831"/>
      <c r="C831"/>
      <c r="D831"/>
      <c r="E831"/>
      <c r="F831"/>
      <c r="G831"/>
      <c r="H831"/>
      <c r="I831"/>
      <c r="J831"/>
      <c r="K831"/>
      <c r="L831"/>
      <c r="M831"/>
      <c r="N831"/>
      <c r="O831"/>
      <c r="P831"/>
      <c r="Q831"/>
    </row>
    <row r="832" spans="1:17" ht="15.75" customHeight="1" x14ac:dyDescent="0.2">
      <c r="A832"/>
      <c r="B832"/>
      <c r="C832"/>
      <c r="D832"/>
      <c r="E832"/>
      <c r="F832"/>
      <c r="G832"/>
      <c r="H832"/>
      <c r="I832"/>
      <c r="J832"/>
      <c r="K832"/>
      <c r="L832"/>
      <c r="M832"/>
      <c r="N832"/>
      <c r="O832"/>
      <c r="P832"/>
      <c r="Q832"/>
    </row>
    <row r="833" spans="1:17" ht="15.75" customHeight="1" x14ac:dyDescent="0.2">
      <c r="A833"/>
      <c r="B833"/>
      <c r="C833"/>
      <c r="D833"/>
      <c r="E833"/>
      <c r="F833"/>
      <c r="G833"/>
      <c r="H833"/>
      <c r="I833"/>
      <c r="J833"/>
      <c r="K833"/>
      <c r="L833"/>
      <c r="M833"/>
      <c r="N833"/>
      <c r="O833"/>
      <c r="P833"/>
      <c r="Q833"/>
    </row>
    <row r="834" spans="1:17" ht="15.75" customHeight="1" x14ac:dyDescent="0.2">
      <c r="A834"/>
      <c r="B834"/>
      <c r="C834"/>
      <c r="D834"/>
      <c r="E834"/>
      <c r="F834"/>
      <c r="G834"/>
      <c r="H834"/>
      <c r="I834"/>
      <c r="J834"/>
      <c r="K834"/>
      <c r="L834"/>
      <c r="M834"/>
      <c r="N834"/>
      <c r="O834"/>
      <c r="P834"/>
      <c r="Q834"/>
    </row>
    <row r="835" spans="1:17" ht="15.75" customHeight="1" x14ac:dyDescent="0.2">
      <c r="A835"/>
      <c r="B835"/>
      <c r="C835"/>
      <c r="D835"/>
      <c r="E835"/>
      <c r="F835"/>
      <c r="G835"/>
      <c r="H835"/>
      <c r="I835"/>
      <c r="J835"/>
      <c r="K835"/>
      <c r="L835"/>
      <c r="M835"/>
      <c r="N835"/>
      <c r="O835"/>
      <c r="P835"/>
      <c r="Q835"/>
    </row>
    <row r="836" spans="1:17" ht="15.75" customHeight="1" x14ac:dyDescent="0.2">
      <c r="A836"/>
      <c r="B836"/>
      <c r="C836"/>
      <c r="D836"/>
      <c r="E836"/>
      <c r="F836"/>
      <c r="G836"/>
      <c r="H836"/>
      <c r="I836"/>
      <c r="J836"/>
      <c r="K836"/>
      <c r="L836"/>
      <c r="M836"/>
      <c r="N836"/>
      <c r="O836"/>
      <c r="P836"/>
      <c r="Q836"/>
    </row>
    <row r="837" spans="1:17" ht="15.75" customHeight="1" x14ac:dyDescent="0.2">
      <c r="A837"/>
      <c r="B837"/>
      <c r="C837"/>
      <c r="D837"/>
      <c r="E837"/>
      <c r="F837"/>
      <c r="G837"/>
      <c r="H837"/>
      <c r="I837"/>
      <c r="J837"/>
      <c r="K837"/>
      <c r="L837"/>
      <c r="M837"/>
      <c r="N837"/>
      <c r="O837"/>
      <c r="P837"/>
      <c r="Q837"/>
    </row>
    <row r="838" spans="1:17" ht="15.75" customHeight="1" x14ac:dyDescent="0.2">
      <c r="A838"/>
      <c r="B838"/>
      <c r="C838"/>
      <c r="D838"/>
      <c r="E838"/>
      <c r="F838"/>
      <c r="G838"/>
      <c r="H838"/>
      <c r="I838"/>
      <c r="J838"/>
      <c r="K838"/>
      <c r="L838"/>
      <c r="M838"/>
      <c r="N838"/>
      <c r="O838"/>
      <c r="P838"/>
      <c r="Q838"/>
    </row>
    <row r="839" spans="1:17" ht="15.75" customHeight="1" x14ac:dyDescent="0.2">
      <c r="A839"/>
      <c r="B839"/>
      <c r="C839"/>
      <c r="D839"/>
      <c r="E839"/>
      <c r="F839"/>
      <c r="G839"/>
      <c r="H839"/>
      <c r="I839"/>
      <c r="J839"/>
      <c r="K839"/>
      <c r="L839"/>
      <c r="M839"/>
      <c r="N839"/>
      <c r="O839"/>
      <c r="P839"/>
      <c r="Q839"/>
    </row>
    <row r="840" spans="1:17" ht="15.75" customHeight="1" x14ac:dyDescent="0.2">
      <c r="A840"/>
      <c r="B840"/>
      <c r="C840"/>
      <c r="D840"/>
      <c r="E840"/>
      <c r="F840"/>
      <c r="G840"/>
      <c r="H840"/>
      <c r="I840"/>
      <c r="J840"/>
      <c r="K840"/>
      <c r="L840"/>
      <c r="M840"/>
      <c r="N840"/>
      <c r="O840"/>
      <c r="P840"/>
      <c r="Q840"/>
    </row>
    <row r="841" spans="1:17" ht="15.75" customHeight="1" x14ac:dyDescent="0.2">
      <c r="A841"/>
      <c r="B841"/>
      <c r="C841"/>
      <c r="D841"/>
      <c r="E841"/>
      <c r="F841"/>
      <c r="G841"/>
      <c r="H841"/>
      <c r="I841"/>
      <c r="J841"/>
      <c r="K841"/>
      <c r="L841"/>
      <c r="M841"/>
      <c r="N841"/>
      <c r="O841"/>
      <c r="P841"/>
      <c r="Q841"/>
    </row>
    <row r="842" spans="1:17" ht="15.75" customHeight="1" x14ac:dyDescent="0.2">
      <c r="A842"/>
      <c r="B842"/>
      <c r="C842"/>
      <c r="D842"/>
      <c r="E842"/>
      <c r="F842"/>
      <c r="G842"/>
      <c r="H842"/>
      <c r="I842"/>
      <c r="J842"/>
      <c r="K842"/>
      <c r="L842"/>
      <c r="M842"/>
      <c r="N842"/>
      <c r="O842"/>
      <c r="P842"/>
      <c r="Q842"/>
    </row>
    <row r="843" spans="1:17" ht="15.75" customHeight="1" x14ac:dyDescent="0.2">
      <c r="A843"/>
      <c r="B843"/>
      <c r="C843"/>
      <c r="D843"/>
      <c r="E843"/>
      <c r="F843"/>
      <c r="G843"/>
      <c r="H843"/>
      <c r="I843"/>
      <c r="J843"/>
      <c r="K843"/>
      <c r="L843"/>
      <c r="M843"/>
      <c r="N843"/>
      <c r="O843"/>
      <c r="P843"/>
      <c r="Q843"/>
    </row>
    <row r="844" spans="1:17" ht="15.75" customHeight="1" x14ac:dyDescent="0.2">
      <c r="A844"/>
      <c r="B844"/>
      <c r="C844"/>
      <c r="D844"/>
      <c r="E844"/>
      <c r="F844"/>
      <c r="G844"/>
      <c r="H844"/>
      <c r="I844"/>
      <c r="J844"/>
      <c r="K844"/>
      <c r="L844"/>
      <c r="M844"/>
      <c r="N844"/>
      <c r="O844"/>
      <c r="P844"/>
      <c r="Q844"/>
    </row>
    <row r="845" spans="1:17" ht="15.75" customHeight="1" x14ac:dyDescent="0.2">
      <c r="A845"/>
      <c r="B845"/>
      <c r="C845"/>
      <c r="D845"/>
      <c r="E845"/>
      <c r="F845"/>
      <c r="G845"/>
      <c r="H845"/>
      <c r="I845"/>
      <c r="J845"/>
      <c r="K845"/>
      <c r="L845"/>
      <c r="M845"/>
      <c r="N845"/>
      <c r="O845"/>
      <c r="P845"/>
      <c r="Q845"/>
    </row>
    <row r="846" spans="1:17" ht="15.75" customHeight="1" x14ac:dyDescent="0.2">
      <c r="A846"/>
      <c r="B846"/>
      <c r="C846"/>
      <c r="D846"/>
      <c r="E846"/>
      <c r="F846"/>
      <c r="G846"/>
      <c r="H846"/>
      <c r="I846"/>
      <c r="J846"/>
      <c r="K846"/>
      <c r="L846"/>
      <c r="M846"/>
      <c r="N846"/>
      <c r="O846"/>
      <c r="P846"/>
      <c r="Q846"/>
    </row>
    <row r="847" spans="1:17" ht="15.75" customHeight="1" x14ac:dyDescent="0.2">
      <c r="A847"/>
      <c r="B847"/>
      <c r="C847"/>
      <c r="D847"/>
      <c r="E847"/>
      <c r="F847"/>
      <c r="G847"/>
      <c r="H847"/>
      <c r="I847"/>
      <c r="J847"/>
      <c r="K847"/>
      <c r="L847"/>
      <c r="M847"/>
      <c r="N847"/>
      <c r="O847"/>
      <c r="P847"/>
      <c r="Q847"/>
    </row>
    <row r="848" spans="1:17" ht="15.75" customHeight="1" x14ac:dyDescent="0.2">
      <c r="A848"/>
      <c r="B848"/>
      <c r="C848"/>
      <c r="D848"/>
      <c r="E848"/>
      <c r="F848"/>
      <c r="G848"/>
      <c r="H848"/>
      <c r="I848"/>
      <c r="J848"/>
      <c r="K848"/>
      <c r="L848"/>
      <c r="M848"/>
      <c r="N848"/>
      <c r="O848"/>
      <c r="P848"/>
      <c r="Q848"/>
    </row>
    <row r="849" spans="1:17" ht="15.75" customHeight="1" x14ac:dyDescent="0.2">
      <c r="A849"/>
      <c r="B849"/>
      <c r="C849"/>
      <c r="D849"/>
      <c r="E849"/>
      <c r="F849"/>
      <c r="G849"/>
      <c r="H849"/>
      <c r="I849"/>
      <c r="J849"/>
      <c r="K849"/>
      <c r="L849"/>
      <c r="M849"/>
      <c r="N849"/>
      <c r="O849"/>
      <c r="P849"/>
      <c r="Q849"/>
    </row>
    <row r="850" spans="1:17" ht="15.75" customHeight="1" x14ac:dyDescent="0.2">
      <c r="A850"/>
      <c r="B850"/>
      <c r="C850"/>
      <c r="D850"/>
      <c r="E850"/>
      <c r="F850"/>
      <c r="G850"/>
      <c r="H850"/>
      <c r="I850"/>
      <c r="J850"/>
      <c r="K850"/>
      <c r="L850"/>
      <c r="M850"/>
      <c r="N850"/>
      <c r="O850"/>
      <c r="P850"/>
      <c r="Q850"/>
    </row>
    <row r="851" spans="1:17" ht="15.75" customHeight="1" x14ac:dyDescent="0.2">
      <c r="A851"/>
      <c r="B851"/>
      <c r="C851"/>
      <c r="D851"/>
      <c r="E851"/>
      <c r="F851"/>
      <c r="G851"/>
      <c r="H851"/>
      <c r="I851"/>
      <c r="J851"/>
      <c r="K851"/>
      <c r="L851"/>
      <c r="M851"/>
      <c r="N851"/>
      <c r="O851"/>
      <c r="P851"/>
      <c r="Q851"/>
    </row>
    <row r="852" spans="1:17" ht="15.75" customHeight="1" x14ac:dyDescent="0.2">
      <c r="A852"/>
      <c r="B852"/>
      <c r="C852"/>
      <c r="D852"/>
      <c r="E852"/>
      <c r="F852"/>
      <c r="G852"/>
      <c r="H852"/>
      <c r="I852"/>
      <c r="J852"/>
      <c r="K852"/>
      <c r="L852"/>
      <c r="M852"/>
      <c r="N852"/>
      <c r="O852"/>
      <c r="P852"/>
      <c r="Q852"/>
    </row>
    <row r="853" spans="1:17" ht="15.75" customHeight="1" x14ac:dyDescent="0.2">
      <c r="A853"/>
      <c r="B853"/>
      <c r="C853"/>
      <c r="D853"/>
      <c r="E853"/>
      <c r="F853"/>
      <c r="G853"/>
      <c r="H853"/>
      <c r="I853"/>
      <c r="J853"/>
      <c r="K853"/>
      <c r="L853"/>
      <c r="M853"/>
      <c r="N853"/>
      <c r="O853"/>
      <c r="P853"/>
      <c r="Q853"/>
    </row>
    <row r="854" spans="1:17" ht="15.75" customHeight="1" x14ac:dyDescent="0.2">
      <c r="A854"/>
      <c r="B854"/>
      <c r="C854"/>
      <c r="D854"/>
      <c r="E854"/>
      <c r="F854"/>
      <c r="G854"/>
      <c r="H854"/>
      <c r="I854"/>
      <c r="J854"/>
      <c r="K854"/>
      <c r="L854"/>
      <c r="M854"/>
      <c r="N854"/>
      <c r="O854"/>
      <c r="P854"/>
      <c r="Q854"/>
    </row>
    <row r="855" spans="1:17" ht="15.75" customHeight="1" x14ac:dyDescent="0.2">
      <c r="A855"/>
      <c r="B855"/>
      <c r="C855"/>
      <c r="D855"/>
      <c r="E855"/>
      <c r="F855"/>
      <c r="G855"/>
      <c r="H855"/>
      <c r="I855"/>
      <c r="J855"/>
      <c r="K855"/>
      <c r="L855"/>
      <c r="M855"/>
      <c r="N855"/>
      <c r="O855"/>
      <c r="P855"/>
      <c r="Q855"/>
    </row>
    <row r="856" spans="1:17" ht="15.75" customHeight="1" x14ac:dyDescent="0.2">
      <c r="A856"/>
      <c r="B856"/>
      <c r="C856"/>
      <c r="D856"/>
      <c r="E856"/>
      <c r="F856"/>
      <c r="G856"/>
      <c r="H856"/>
      <c r="I856"/>
      <c r="J856"/>
      <c r="K856"/>
      <c r="L856"/>
      <c r="M856"/>
      <c r="N856"/>
      <c r="O856"/>
      <c r="P856"/>
      <c r="Q856"/>
    </row>
    <row r="857" spans="1:17" ht="15.75" customHeight="1" x14ac:dyDescent="0.2">
      <c r="A857"/>
      <c r="B857"/>
      <c r="C857"/>
      <c r="D857"/>
      <c r="E857"/>
      <c r="F857"/>
      <c r="G857"/>
      <c r="H857"/>
      <c r="I857"/>
      <c r="J857"/>
      <c r="K857"/>
      <c r="L857"/>
      <c r="M857"/>
      <c r="N857"/>
      <c r="O857"/>
      <c r="P857"/>
      <c r="Q857"/>
    </row>
    <row r="858" spans="1:17" ht="15.75" customHeight="1" x14ac:dyDescent="0.2">
      <c r="A858"/>
      <c r="B858"/>
      <c r="C858"/>
      <c r="D858"/>
      <c r="E858"/>
      <c r="F858"/>
      <c r="G858"/>
      <c r="H858"/>
      <c r="I858"/>
      <c r="J858"/>
      <c r="K858"/>
      <c r="L858"/>
      <c r="M858"/>
      <c r="N858"/>
      <c r="O858"/>
      <c r="P858"/>
      <c r="Q858"/>
    </row>
    <row r="859" spans="1:17" ht="15.75" customHeight="1" x14ac:dyDescent="0.2">
      <c r="A859"/>
      <c r="B859"/>
      <c r="C859"/>
      <c r="D859"/>
      <c r="E859"/>
      <c r="F859"/>
      <c r="G859"/>
      <c r="H859"/>
      <c r="I859"/>
      <c r="J859"/>
      <c r="K859"/>
      <c r="L859"/>
      <c r="M859"/>
      <c r="N859"/>
      <c r="O859"/>
      <c r="P859"/>
      <c r="Q859"/>
    </row>
    <row r="860" spans="1:17" ht="15.75" customHeight="1" x14ac:dyDescent="0.2">
      <c r="A860"/>
      <c r="B860"/>
      <c r="C860"/>
      <c r="D860"/>
      <c r="E860"/>
      <c r="F860"/>
      <c r="G860"/>
      <c r="H860"/>
      <c r="I860"/>
      <c r="J860"/>
      <c r="K860"/>
      <c r="L860"/>
      <c r="M860"/>
      <c r="N860"/>
      <c r="O860"/>
      <c r="P860"/>
      <c r="Q860"/>
    </row>
    <row r="861" spans="1:17" ht="15.75" customHeight="1" x14ac:dyDescent="0.2">
      <c r="A861"/>
      <c r="B861"/>
      <c r="C861"/>
      <c r="D861"/>
      <c r="E861"/>
      <c r="F861"/>
      <c r="G861"/>
      <c r="H861"/>
      <c r="I861"/>
      <c r="J861"/>
      <c r="K861"/>
      <c r="L861"/>
      <c r="M861"/>
      <c r="N861"/>
      <c r="O861"/>
      <c r="P861"/>
      <c r="Q861"/>
    </row>
    <row r="862" spans="1:17" ht="15.75" customHeight="1" x14ac:dyDescent="0.2">
      <c r="A862"/>
      <c r="B862"/>
      <c r="C862"/>
      <c r="D862"/>
      <c r="E862"/>
      <c r="F862"/>
      <c r="G862"/>
      <c r="H862"/>
      <c r="I862"/>
      <c r="J862"/>
      <c r="K862"/>
      <c r="L862"/>
      <c r="M862"/>
      <c r="N862"/>
      <c r="O862"/>
      <c r="P862"/>
      <c r="Q862"/>
    </row>
    <row r="863" spans="1:17" ht="15.75" customHeight="1" x14ac:dyDescent="0.2">
      <c r="A863"/>
      <c r="B863"/>
      <c r="C863"/>
      <c r="D863"/>
      <c r="E863"/>
      <c r="F863"/>
      <c r="G863"/>
      <c r="H863"/>
      <c r="I863"/>
      <c r="J863"/>
      <c r="K863"/>
      <c r="L863"/>
      <c r="M863"/>
      <c r="N863"/>
      <c r="O863"/>
      <c r="P863"/>
      <c r="Q863"/>
    </row>
    <row r="864" spans="1:17" ht="15.75" customHeight="1" x14ac:dyDescent="0.2">
      <c r="A864"/>
      <c r="B864"/>
      <c r="C864"/>
      <c r="D864"/>
      <c r="E864"/>
      <c r="F864"/>
      <c r="G864"/>
      <c r="H864"/>
      <c r="I864"/>
      <c r="J864"/>
      <c r="K864"/>
      <c r="L864"/>
      <c r="M864"/>
      <c r="N864"/>
      <c r="O864"/>
      <c r="P864"/>
      <c r="Q864"/>
    </row>
    <row r="865" spans="1:17" ht="15.75" customHeight="1" x14ac:dyDescent="0.2">
      <c r="A865"/>
      <c r="B865"/>
      <c r="C865"/>
      <c r="D865"/>
      <c r="E865"/>
      <c r="F865"/>
      <c r="G865"/>
      <c r="H865"/>
      <c r="I865"/>
      <c r="J865"/>
      <c r="K865"/>
      <c r="L865"/>
      <c r="M865"/>
      <c r="N865"/>
      <c r="O865"/>
      <c r="P865"/>
      <c r="Q865"/>
    </row>
    <row r="866" spans="1:17" ht="15.75" customHeight="1" x14ac:dyDescent="0.2">
      <c r="A866"/>
      <c r="B866"/>
      <c r="C866"/>
      <c r="D866"/>
      <c r="E866"/>
      <c r="F866"/>
      <c r="G866"/>
      <c r="H866"/>
      <c r="I866"/>
      <c r="J866"/>
      <c r="K866"/>
      <c r="L866"/>
      <c r="M866"/>
      <c r="N866"/>
      <c r="O866"/>
      <c r="P866"/>
      <c r="Q866"/>
    </row>
    <row r="867" spans="1:17" ht="15.75" customHeight="1" x14ac:dyDescent="0.2">
      <c r="A867"/>
      <c r="B867"/>
      <c r="C867"/>
      <c r="D867"/>
      <c r="E867"/>
      <c r="F867"/>
      <c r="G867"/>
      <c r="H867"/>
      <c r="I867"/>
      <c r="J867"/>
      <c r="K867"/>
      <c r="L867"/>
      <c r="M867"/>
      <c r="N867"/>
      <c r="O867"/>
      <c r="P867"/>
      <c r="Q867"/>
    </row>
    <row r="868" spans="1:17" ht="15.75" customHeight="1" x14ac:dyDescent="0.2">
      <c r="A868"/>
      <c r="B868"/>
      <c r="C868"/>
      <c r="D868"/>
      <c r="E868"/>
      <c r="F868"/>
      <c r="G868"/>
      <c r="H868"/>
      <c r="I868"/>
      <c r="J868"/>
      <c r="K868"/>
      <c r="L868"/>
      <c r="M868"/>
      <c r="N868"/>
      <c r="O868"/>
      <c r="P868"/>
      <c r="Q868"/>
    </row>
    <row r="869" spans="1:17" ht="15.75" customHeight="1" x14ac:dyDescent="0.2">
      <c r="A869"/>
      <c r="B869"/>
      <c r="C869"/>
      <c r="D869"/>
      <c r="E869"/>
      <c r="F869"/>
      <c r="G869"/>
      <c r="H869"/>
      <c r="I869"/>
      <c r="J869"/>
      <c r="K869"/>
      <c r="L869"/>
      <c r="M869"/>
      <c r="N869"/>
      <c r="O869"/>
      <c r="P869"/>
      <c r="Q869"/>
    </row>
    <row r="870" spans="1:17" ht="15.75" customHeight="1" x14ac:dyDescent="0.2">
      <c r="A870"/>
      <c r="B870"/>
      <c r="C870"/>
      <c r="D870"/>
      <c r="E870"/>
      <c r="F870"/>
      <c r="G870"/>
      <c r="H870"/>
      <c r="I870"/>
      <c r="J870"/>
      <c r="K870"/>
      <c r="L870"/>
      <c r="M870"/>
      <c r="N870"/>
      <c r="O870"/>
      <c r="P870"/>
      <c r="Q870"/>
    </row>
    <row r="871" spans="1:17" ht="15.75" customHeight="1" x14ac:dyDescent="0.2">
      <c r="A871"/>
      <c r="B871"/>
      <c r="C871"/>
      <c r="D871"/>
      <c r="E871"/>
      <c r="F871"/>
      <c r="G871"/>
      <c r="H871"/>
      <c r="I871"/>
      <c r="J871"/>
      <c r="K871"/>
      <c r="L871"/>
      <c r="M871"/>
      <c r="N871"/>
      <c r="O871"/>
      <c r="P871"/>
      <c r="Q871"/>
    </row>
    <row r="872" spans="1:17" ht="15.75" customHeight="1" x14ac:dyDescent="0.2">
      <c r="A872"/>
      <c r="B872"/>
      <c r="C872"/>
      <c r="D872"/>
      <c r="E872"/>
      <c r="F872"/>
      <c r="G872"/>
      <c r="H872"/>
      <c r="I872"/>
      <c r="J872"/>
      <c r="K872"/>
      <c r="L872"/>
      <c r="M872"/>
      <c r="N872"/>
      <c r="O872"/>
      <c r="P872"/>
      <c r="Q872"/>
    </row>
    <row r="873" spans="1:17" ht="15.75" customHeight="1" x14ac:dyDescent="0.2">
      <c r="A873"/>
      <c r="B873"/>
      <c r="C873"/>
      <c r="D873"/>
      <c r="E873"/>
      <c r="F873"/>
      <c r="G873"/>
      <c r="H873"/>
      <c r="I873"/>
      <c r="J873"/>
      <c r="K873"/>
      <c r="L873"/>
      <c r="M873"/>
      <c r="N873"/>
      <c r="O873"/>
      <c r="P873"/>
      <c r="Q873"/>
    </row>
    <row r="874" spans="1:17" ht="15.75" customHeight="1" x14ac:dyDescent="0.2">
      <c r="A874"/>
      <c r="B874"/>
      <c r="C874"/>
      <c r="D874"/>
      <c r="E874"/>
      <c r="F874"/>
      <c r="G874"/>
      <c r="H874"/>
      <c r="I874"/>
      <c r="J874"/>
      <c r="K874"/>
      <c r="L874"/>
      <c r="M874"/>
      <c r="N874"/>
      <c r="O874"/>
      <c r="P874"/>
      <c r="Q874"/>
    </row>
    <row r="875" spans="1:17" ht="15.75" customHeight="1" x14ac:dyDescent="0.2">
      <c r="A875"/>
      <c r="B875"/>
      <c r="C875"/>
      <c r="D875"/>
      <c r="E875"/>
      <c r="F875"/>
      <c r="G875"/>
      <c r="H875"/>
      <c r="I875"/>
      <c r="J875"/>
      <c r="K875"/>
      <c r="L875"/>
      <c r="M875"/>
      <c r="N875"/>
      <c r="O875"/>
      <c r="P875"/>
      <c r="Q875"/>
    </row>
    <row r="876" spans="1:17" ht="15.75" customHeight="1" x14ac:dyDescent="0.2">
      <c r="A876"/>
      <c r="B876"/>
      <c r="C876"/>
      <c r="D876"/>
      <c r="E876"/>
      <c r="F876"/>
      <c r="G876"/>
      <c r="H876"/>
      <c r="I876"/>
      <c r="J876"/>
      <c r="K876"/>
      <c r="L876"/>
      <c r="M876"/>
      <c r="N876"/>
      <c r="O876"/>
      <c r="P876"/>
      <c r="Q876"/>
    </row>
    <row r="877" spans="1:17" ht="15.75" customHeight="1" x14ac:dyDescent="0.2">
      <c r="A877"/>
      <c r="B877"/>
      <c r="C877"/>
      <c r="D877"/>
      <c r="E877"/>
      <c r="F877"/>
      <c r="G877"/>
      <c r="H877"/>
      <c r="I877"/>
      <c r="J877"/>
      <c r="K877"/>
      <c r="L877"/>
      <c r="M877"/>
      <c r="N877"/>
      <c r="O877"/>
      <c r="P877"/>
      <c r="Q877"/>
    </row>
    <row r="878" spans="1:17" ht="15.75" customHeight="1" x14ac:dyDescent="0.2">
      <c r="A878"/>
      <c r="B878"/>
      <c r="C878"/>
      <c r="D878"/>
      <c r="E878"/>
      <c r="F878"/>
      <c r="G878"/>
      <c r="H878"/>
      <c r="I878"/>
      <c r="J878"/>
      <c r="K878"/>
      <c r="L878"/>
      <c r="M878"/>
      <c r="N878"/>
      <c r="O878"/>
      <c r="P878"/>
      <c r="Q878"/>
    </row>
    <row r="879" spans="1:17" ht="15.75" customHeight="1" x14ac:dyDescent="0.2">
      <c r="A879"/>
      <c r="B879"/>
      <c r="C879"/>
      <c r="D879"/>
      <c r="E879"/>
      <c r="F879"/>
      <c r="G879"/>
      <c r="H879"/>
      <c r="I879"/>
      <c r="J879"/>
      <c r="K879"/>
      <c r="L879"/>
      <c r="M879"/>
      <c r="N879"/>
      <c r="O879"/>
      <c r="P879"/>
      <c r="Q879"/>
    </row>
    <row r="880" spans="1:17" ht="15.75" customHeight="1" x14ac:dyDescent="0.2">
      <c r="A880"/>
      <c r="B880"/>
      <c r="C880"/>
      <c r="D880"/>
      <c r="E880"/>
      <c r="F880"/>
      <c r="G880"/>
      <c r="H880"/>
      <c r="I880"/>
      <c r="J880"/>
      <c r="K880"/>
      <c r="L880"/>
      <c r="M880"/>
      <c r="N880"/>
      <c r="O880"/>
      <c r="P880"/>
      <c r="Q880"/>
    </row>
    <row r="881" spans="1:17" ht="15.75" customHeight="1" x14ac:dyDescent="0.2">
      <c r="A881"/>
      <c r="B881"/>
      <c r="C881"/>
      <c r="D881"/>
      <c r="E881"/>
      <c r="F881"/>
      <c r="G881"/>
      <c r="H881"/>
      <c r="I881"/>
      <c r="J881"/>
      <c r="K881"/>
      <c r="L881"/>
      <c r="M881"/>
      <c r="N881"/>
      <c r="O881"/>
      <c r="P881"/>
      <c r="Q881"/>
    </row>
    <row r="882" spans="1:17" ht="15.75" customHeight="1" x14ac:dyDescent="0.2">
      <c r="A882"/>
      <c r="B882"/>
      <c r="C882"/>
      <c r="D882"/>
      <c r="E882"/>
      <c r="F882"/>
      <c r="G882"/>
      <c r="H882"/>
      <c r="I882"/>
      <c r="J882"/>
      <c r="K882"/>
      <c r="L882"/>
      <c r="M882"/>
      <c r="N882"/>
      <c r="O882"/>
      <c r="P882"/>
      <c r="Q882"/>
    </row>
    <row r="883" spans="1:17" ht="15.75" customHeight="1" x14ac:dyDescent="0.2">
      <c r="A883"/>
      <c r="B883"/>
      <c r="C883"/>
      <c r="D883"/>
      <c r="E883"/>
      <c r="F883"/>
      <c r="G883"/>
      <c r="H883"/>
      <c r="I883"/>
      <c r="J883"/>
      <c r="K883"/>
      <c r="L883"/>
      <c r="M883"/>
      <c r="N883"/>
      <c r="O883"/>
      <c r="P883"/>
      <c r="Q883"/>
    </row>
    <row r="884" spans="1:17" ht="15.75" customHeight="1" x14ac:dyDescent="0.2">
      <c r="A884"/>
      <c r="B884"/>
      <c r="C884"/>
      <c r="D884"/>
      <c r="E884"/>
      <c r="F884"/>
      <c r="G884"/>
      <c r="H884"/>
      <c r="I884"/>
      <c r="J884"/>
      <c r="K884"/>
      <c r="L884"/>
      <c r="M884"/>
      <c r="N884"/>
      <c r="O884"/>
      <c r="P884"/>
      <c r="Q884"/>
    </row>
    <row r="885" spans="1:17" ht="15.75" customHeight="1" x14ac:dyDescent="0.2">
      <c r="A885"/>
      <c r="B885"/>
      <c r="C885"/>
      <c r="D885"/>
      <c r="E885"/>
      <c r="F885"/>
      <c r="G885"/>
      <c r="H885"/>
      <c r="I885"/>
      <c r="J885"/>
      <c r="K885"/>
      <c r="L885"/>
      <c r="M885"/>
      <c r="N885"/>
      <c r="O885"/>
      <c r="P885"/>
      <c r="Q885"/>
    </row>
    <row r="886" spans="1:17" ht="15.75" customHeight="1" x14ac:dyDescent="0.2">
      <c r="A886"/>
      <c r="B886"/>
      <c r="C886"/>
      <c r="D886"/>
      <c r="E886"/>
      <c r="F886"/>
      <c r="G886"/>
      <c r="H886"/>
      <c r="I886"/>
      <c r="J886"/>
      <c r="K886"/>
      <c r="L886"/>
      <c r="M886"/>
      <c r="N886"/>
      <c r="O886"/>
      <c r="P886"/>
      <c r="Q886"/>
    </row>
    <row r="887" spans="1:17" ht="15.75" customHeight="1" x14ac:dyDescent="0.2">
      <c r="A887"/>
      <c r="B887"/>
      <c r="C887"/>
      <c r="D887"/>
      <c r="E887"/>
      <c r="F887"/>
      <c r="G887"/>
      <c r="H887"/>
      <c r="I887"/>
      <c r="J887"/>
      <c r="K887"/>
      <c r="L887"/>
      <c r="M887"/>
      <c r="N887"/>
      <c r="O887"/>
      <c r="P887"/>
      <c r="Q887"/>
    </row>
    <row r="888" spans="1:17" ht="15.75" customHeight="1" x14ac:dyDescent="0.2">
      <c r="A888"/>
      <c r="B888"/>
      <c r="C888"/>
      <c r="D888"/>
      <c r="E888"/>
      <c r="F888"/>
      <c r="G888"/>
      <c r="H888"/>
      <c r="I888"/>
      <c r="J888"/>
      <c r="K888"/>
      <c r="L888"/>
      <c r="M888"/>
      <c r="N888"/>
      <c r="O888"/>
      <c r="P888"/>
      <c r="Q888"/>
    </row>
    <row r="889" spans="1:17" ht="15.75" customHeight="1" x14ac:dyDescent="0.2">
      <c r="A889"/>
      <c r="B889"/>
      <c r="C889"/>
      <c r="D889"/>
      <c r="E889"/>
      <c r="F889"/>
      <c r="G889"/>
      <c r="H889"/>
      <c r="I889"/>
      <c r="J889"/>
      <c r="K889"/>
      <c r="L889"/>
      <c r="M889"/>
      <c r="N889"/>
      <c r="O889"/>
      <c r="P889"/>
      <c r="Q889"/>
    </row>
    <row r="890" spans="1:17" ht="15.75" customHeight="1" x14ac:dyDescent="0.2">
      <c r="A890"/>
      <c r="B890"/>
      <c r="C890"/>
      <c r="D890"/>
      <c r="E890"/>
      <c r="F890"/>
      <c r="G890"/>
      <c r="H890"/>
      <c r="I890"/>
      <c r="J890"/>
      <c r="K890"/>
      <c r="L890"/>
      <c r="M890"/>
      <c r="N890"/>
      <c r="O890"/>
      <c r="P890"/>
      <c r="Q890"/>
    </row>
    <row r="891" spans="1:17" ht="15.75" customHeight="1" x14ac:dyDescent="0.2">
      <c r="A891"/>
      <c r="B891"/>
      <c r="C891"/>
      <c r="D891"/>
      <c r="E891"/>
      <c r="F891"/>
      <c r="G891"/>
      <c r="H891"/>
      <c r="I891"/>
      <c r="J891"/>
      <c r="K891"/>
      <c r="L891"/>
      <c r="M891"/>
      <c r="N891"/>
      <c r="O891"/>
      <c r="P891"/>
      <c r="Q891"/>
    </row>
    <row r="892" spans="1:17" ht="15.75" customHeight="1" x14ac:dyDescent="0.2">
      <c r="A892"/>
      <c r="B892"/>
      <c r="C892"/>
      <c r="D892"/>
      <c r="E892"/>
      <c r="F892"/>
      <c r="G892"/>
      <c r="H892"/>
      <c r="I892"/>
      <c r="J892"/>
      <c r="K892"/>
      <c r="L892"/>
      <c r="M892"/>
      <c r="N892"/>
      <c r="O892"/>
      <c r="P892"/>
      <c r="Q892"/>
    </row>
    <row r="893" spans="1:17" ht="15.75" customHeight="1" x14ac:dyDescent="0.2">
      <c r="A893"/>
      <c r="B893"/>
      <c r="C893"/>
      <c r="D893"/>
      <c r="E893"/>
      <c r="F893"/>
      <c r="G893"/>
      <c r="H893"/>
      <c r="I893"/>
      <c r="J893"/>
      <c r="K893"/>
      <c r="L893"/>
      <c r="M893"/>
      <c r="N893"/>
      <c r="O893"/>
      <c r="P893"/>
      <c r="Q893"/>
    </row>
    <row r="894" spans="1:17" ht="15.75" customHeight="1" x14ac:dyDescent="0.2">
      <c r="A894"/>
      <c r="B894"/>
      <c r="C894"/>
      <c r="D894"/>
      <c r="E894"/>
      <c r="F894"/>
      <c r="G894"/>
      <c r="H894"/>
      <c r="I894"/>
      <c r="J894"/>
      <c r="K894"/>
      <c r="L894"/>
      <c r="M894"/>
      <c r="N894"/>
      <c r="O894"/>
      <c r="P894"/>
      <c r="Q894"/>
    </row>
    <row r="895" spans="1:17" ht="15.75" customHeight="1" x14ac:dyDescent="0.2">
      <c r="A895"/>
      <c r="B895"/>
      <c r="C895"/>
      <c r="D895"/>
      <c r="E895"/>
      <c r="F895"/>
      <c r="G895"/>
      <c r="H895"/>
      <c r="I895"/>
      <c r="J895"/>
      <c r="K895"/>
      <c r="L895"/>
      <c r="M895"/>
      <c r="N895"/>
      <c r="O895"/>
      <c r="P895"/>
      <c r="Q895"/>
    </row>
    <row r="896" spans="1:17" ht="15.75" customHeight="1" x14ac:dyDescent="0.2">
      <c r="A896"/>
      <c r="B896"/>
      <c r="C896"/>
      <c r="D896"/>
      <c r="E896"/>
      <c r="F896"/>
      <c r="G896"/>
      <c r="H896"/>
      <c r="I896"/>
      <c r="J896"/>
      <c r="K896"/>
      <c r="L896"/>
      <c r="M896"/>
      <c r="N896"/>
      <c r="O896"/>
      <c r="P896"/>
      <c r="Q896"/>
    </row>
    <row r="897" spans="1:17" ht="15.75" customHeight="1" x14ac:dyDescent="0.2">
      <c r="A897"/>
      <c r="B897"/>
      <c r="C897"/>
      <c r="D897"/>
      <c r="E897"/>
      <c r="F897"/>
      <c r="G897"/>
      <c r="H897"/>
      <c r="I897"/>
      <c r="J897"/>
      <c r="K897"/>
      <c r="L897"/>
      <c r="M897"/>
      <c r="N897"/>
      <c r="O897"/>
      <c r="P897"/>
      <c r="Q897"/>
    </row>
    <row r="898" spans="1:17" ht="15.75" customHeight="1" x14ac:dyDescent="0.2">
      <c r="A898"/>
      <c r="B898"/>
      <c r="C898"/>
      <c r="D898"/>
      <c r="E898"/>
      <c r="F898"/>
      <c r="G898"/>
      <c r="H898"/>
      <c r="I898"/>
      <c r="J898"/>
      <c r="K898"/>
      <c r="L898"/>
      <c r="M898"/>
      <c r="N898"/>
      <c r="O898"/>
      <c r="P898"/>
      <c r="Q898"/>
    </row>
    <row r="899" spans="1:17" ht="15.75" customHeight="1" x14ac:dyDescent="0.2">
      <c r="A899"/>
      <c r="B899"/>
      <c r="C899"/>
      <c r="D899"/>
      <c r="E899"/>
      <c r="F899"/>
      <c r="G899"/>
      <c r="H899"/>
      <c r="I899"/>
      <c r="J899"/>
      <c r="K899"/>
      <c r="L899"/>
      <c r="M899"/>
      <c r="N899"/>
      <c r="O899"/>
      <c r="P899"/>
      <c r="Q899"/>
    </row>
    <row r="900" spans="1:17" ht="15.75" customHeight="1" x14ac:dyDescent="0.2">
      <c r="A900"/>
      <c r="B900"/>
      <c r="C900"/>
      <c r="D900"/>
      <c r="E900"/>
      <c r="F900"/>
      <c r="G900"/>
      <c r="H900"/>
      <c r="I900"/>
      <c r="J900"/>
      <c r="K900"/>
      <c r="L900"/>
      <c r="M900"/>
      <c r="N900"/>
      <c r="O900"/>
      <c r="P900"/>
      <c r="Q900"/>
    </row>
    <row r="901" spans="1:17" ht="15.75" customHeight="1" x14ac:dyDescent="0.2">
      <c r="A901"/>
      <c r="B901"/>
      <c r="C901"/>
      <c r="D901"/>
      <c r="E901"/>
      <c r="F901"/>
      <c r="G901"/>
      <c r="H901"/>
      <c r="I901"/>
      <c r="J901"/>
      <c r="K901"/>
      <c r="L901"/>
      <c r="M901"/>
      <c r="N901"/>
      <c r="O901"/>
      <c r="P901"/>
      <c r="Q901"/>
    </row>
    <row r="902" spans="1:17" ht="15.75" customHeight="1" x14ac:dyDescent="0.2">
      <c r="A902"/>
      <c r="B902"/>
      <c r="C902"/>
      <c r="D902"/>
      <c r="E902"/>
      <c r="F902"/>
      <c r="G902"/>
      <c r="H902"/>
      <c r="I902"/>
      <c r="J902"/>
      <c r="K902"/>
      <c r="L902"/>
      <c r="M902"/>
      <c r="N902"/>
      <c r="O902"/>
      <c r="P902"/>
      <c r="Q902"/>
    </row>
    <row r="903" spans="1:17" ht="15.75" customHeight="1" x14ac:dyDescent="0.2">
      <c r="A903"/>
      <c r="B903"/>
      <c r="C903"/>
      <c r="D903"/>
      <c r="E903"/>
      <c r="F903"/>
      <c r="G903"/>
      <c r="H903"/>
      <c r="I903"/>
      <c r="J903"/>
      <c r="K903"/>
      <c r="L903"/>
      <c r="M903"/>
      <c r="N903"/>
      <c r="O903"/>
      <c r="P903"/>
      <c r="Q903"/>
    </row>
    <row r="904" spans="1:17" ht="15.75" customHeight="1" x14ac:dyDescent="0.2">
      <c r="A904"/>
      <c r="B904"/>
      <c r="C904"/>
      <c r="D904"/>
      <c r="E904"/>
      <c r="F904"/>
      <c r="G904"/>
      <c r="H904"/>
      <c r="I904"/>
      <c r="J904"/>
      <c r="K904"/>
      <c r="L904"/>
      <c r="M904"/>
      <c r="N904"/>
      <c r="O904"/>
      <c r="P904"/>
      <c r="Q904"/>
    </row>
    <row r="905" spans="1:17" ht="15.75" customHeight="1" x14ac:dyDescent="0.2">
      <c r="A905"/>
      <c r="B905"/>
      <c r="C905"/>
      <c r="D905"/>
      <c r="E905"/>
      <c r="F905"/>
      <c r="G905"/>
      <c r="H905"/>
      <c r="I905"/>
      <c r="J905"/>
      <c r="K905"/>
      <c r="L905"/>
      <c r="M905"/>
      <c r="N905"/>
      <c r="O905"/>
      <c r="P905"/>
      <c r="Q905"/>
    </row>
    <row r="906" spans="1:17" ht="15.75" customHeight="1" x14ac:dyDescent="0.2">
      <c r="A906"/>
      <c r="B906"/>
      <c r="C906"/>
      <c r="D906"/>
      <c r="E906"/>
      <c r="F906"/>
      <c r="G906"/>
      <c r="H906"/>
      <c r="I906"/>
      <c r="J906"/>
      <c r="K906"/>
      <c r="L906"/>
      <c r="M906"/>
      <c r="N906"/>
      <c r="O906"/>
      <c r="P906"/>
      <c r="Q906"/>
    </row>
    <row r="907" spans="1:17" ht="15.75" customHeight="1" x14ac:dyDescent="0.2">
      <c r="A907"/>
      <c r="B907"/>
      <c r="C907"/>
      <c r="D907"/>
      <c r="E907"/>
      <c r="F907"/>
      <c r="G907"/>
      <c r="H907"/>
      <c r="I907"/>
      <c r="J907"/>
      <c r="K907"/>
      <c r="L907"/>
      <c r="M907"/>
      <c r="N907"/>
      <c r="O907"/>
      <c r="P907"/>
      <c r="Q907"/>
    </row>
    <row r="908" spans="1:17" ht="15.75" customHeight="1" x14ac:dyDescent="0.2">
      <c r="A908"/>
      <c r="B908"/>
      <c r="C908"/>
      <c r="D908"/>
      <c r="E908"/>
      <c r="F908"/>
      <c r="G908"/>
      <c r="H908"/>
      <c r="I908"/>
      <c r="J908"/>
      <c r="K908"/>
      <c r="L908"/>
      <c r="M908"/>
      <c r="N908"/>
      <c r="O908"/>
      <c r="P908"/>
      <c r="Q908"/>
    </row>
    <row r="909" spans="1:17" ht="15.75" customHeight="1" x14ac:dyDescent="0.2">
      <c r="A909"/>
      <c r="B909"/>
      <c r="C909"/>
      <c r="D909"/>
      <c r="E909"/>
      <c r="F909"/>
      <c r="G909"/>
      <c r="H909"/>
      <c r="I909"/>
      <c r="J909"/>
      <c r="K909"/>
      <c r="L909"/>
      <c r="M909"/>
      <c r="N909"/>
      <c r="O909"/>
      <c r="P909"/>
      <c r="Q909"/>
    </row>
    <row r="910" spans="1:17" ht="15.75" customHeight="1" x14ac:dyDescent="0.2">
      <c r="A910"/>
      <c r="B910"/>
      <c r="C910"/>
      <c r="D910"/>
      <c r="E910"/>
      <c r="F910"/>
      <c r="G910"/>
      <c r="H910"/>
      <c r="I910"/>
      <c r="J910"/>
      <c r="K910"/>
      <c r="L910"/>
      <c r="M910"/>
      <c r="N910"/>
      <c r="O910"/>
      <c r="P910"/>
      <c r="Q910"/>
    </row>
    <row r="911" spans="1:17" ht="15.75" customHeight="1" x14ac:dyDescent="0.2">
      <c r="A911"/>
      <c r="B911"/>
      <c r="C911"/>
      <c r="D911"/>
      <c r="E911"/>
      <c r="F911"/>
      <c r="G911"/>
      <c r="H911"/>
      <c r="I911"/>
      <c r="J911"/>
      <c r="K911"/>
      <c r="L911"/>
      <c r="M911"/>
      <c r="N911"/>
      <c r="O911"/>
      <c r="P911"/>
      <c r="Q911"/>
    </row>
    <row r="912" spans="1:17" ht="15.75" customHeight="1" x14ac:dyDescent="0.2">
      <c r="A912"/>
      <c r="B912"/>
      <c r="C912"/>
      <c r="D912"/>
      <c r="E912"/>
      <c r="F912"/>
      <c r="G912"/>
      <c r="H912"/>
      <c r="I912"/>
      <c r="J912"/>
      <c r="K912"/>
      <c r="L912"/>
      <c r="M912"/>
      <c r="N912"/>
      <c r="O912"/>
      <c r="P912"/>
      <c r="Q912"/>
    </row>
    <row r="913" spans="1:17" ht="15.75" customHeight="1" x14ac:dyDescent="0.2">
      <c r="A913"/>
      <c r="B913"/>
      <c r="C913"/>
      <c r="D913"/>
      <c r="E913"/>
      <c r="F913"/>
      <c r="G913"/>
      <c r="H913"/>
      <c r="I913"/>
      <c r="J913"/>
      <c r="K913"/>
      <c r="L913"/>
      <c r="M913"/>
      <c r="N913"/>
      <c r="O913"/>
      <c r="P913"/>
      <c r="Q913"/>
    </row>
    <row r="914" spans="1:17" ht="15.75" customHeight="1" x14ac:dyDescent="0.2">
      <c r="A914"/>
      <c r="B914"/>
      <c r="C914"/>
      <c r="D914"/>
      <c r="E914"/>
      <c r="F914"/>
      <c r="G914"/>
      <c r="H914"/>
      <c r="I914"/>
      <c r="J914"/>
      <c r="K914"/>
      <c r="L914"/>
      <c r="M914"/>
      <c r="N914"/>
      <c r="O914"/>
      <c r="P914"/>
      <c r="Q914"/>
    </row>
    <row r="915" spans="1:17" ht="15.75" customHeight="1" x14ac:dyDescent="0.2">
      <c r="A915"/>
      <c r="B915"/>
      <c r="C915"/>
      <c r="D915"/>
      <c r="E915"/>
      <c r="F915"/>
      <c r="G915"/>
      <c r="H915"/>
      <c r="I915"/>
      <c r="J915"/>
      <c r="K915"/>
      <c r="L915"/>
      <c r="M915"/>
      <c r="N915"/>
      <c r="O915"/>
      <c r="P915"/>
      <c r="Q915"/>
    </row>
    <row r="916" spans="1:17" ht="15.75" customHeight="1" x14ac:dyDescent="0.2">
      <c r="A916"/>
      <c r="B916"/>
      <c r="C916"/>
      <c r="D916"/>
      <c r="E916"/>
      <c r="F916"/>
      <c r="G916"/>
      <c r="H916"/>
      <c r="I916"/>
      <c r="J916"/>
      <c r="K916"/>
      <c r="L916"/>
      <c r="M916"/>
      <c r="N916"/>
      <c r="O916"/>
      <c r="P916"/>
      <c r="Q916"/>
    </row>
    <row r="917" spans="1:17" ht="15.75" customHeight="1" x14ac:dyDescent="0.2">
      <c r="A917"/>
      <c r="B917"/>
      <c r="C917"/>
      <c r="D917"/>
      <c r="E917"/>
      <c r="F917"/>
      <c r="G917"/>
      <c r="H917"/>
      <c r="I917"/>
      <c r="J917"/>
      <c r="K917"/>
      <c r="L917"/>
      <c r="M917"/>
      <c r="N917"/>
      <c r="O917"/>
      <c r="P917"/>
      <c r="Q917"/>
    </row>
    <row r="918" spans="1:17" ht="15.75" customHeight="1" x14ac:dyDescent="0.2">
      <c r="A918"/>
      <c r="B918"/>
      <c r="C918"/>
      <c r="D918"/>
      <c r="E918"/>
      <c r="F918"/>
      <c r="G918"/>
      <c r="H918"/>
      <c r="I918"/>
      <c r="J918"/>
      <c r="K918"/>
      <c r="L918"/>
      <c r="M918"/>
      <c r="N918"/>
      <c r="O918"/>
      <c r="P918"/>
      <c r="Q918"/>
    </row>
    <row r="919" spans="1:17" ht="15.75" customHeight="1" x14ac:dyDescent="0.2">
      <c r="A919"/>
      <c r="B919"/>
      <c r="C919"/>
      <c r="D919"/>
      <c r="E919"/>
      <c r="F919"/>
      <c r="G919"/>
      <c r="H919"/>
      <c r="I919"/>
      <c r="J919"/>
      <c r="K919"/>
      <c r="L919"/>
      <c r="M919"/>
      <c r="N919"/>
      <c r="O919"/>
      <c r="P919"/>
      <c r="Q919"/>
    </row>
    <row r="920" spans="1:17" ht="15.75" customHeight="1" x14ac:dyDescent="0.2">
      <c r="A920"/>
      <c r="B920"/>
      <c r="C920"/>
      <c r="D920"/>
      <c r="E920"/>
      <c r="F920"/>
      <c r="G920"/>
      <c r="H920"/>
      <c r="I920"/>
      <c r="J920"/>
      <c r="K920"/>
      <c r="L920"/>
      <c r="M920"/>
      <c r="N920"/>
      <c r="O920"/>
      <c r="P920"/>
      <c r="Q920"/>
    </row>
    <row r="921" spans="1:17" ht="15.75" customHeight="1" x14ac:dyDescent="0.2">
      <c r="A921"/>
      <c r="B921"/>
      <c r="C921"/>
      <c r="D921"/>
      <c r="E921"/>
      <c r="F921"/>
      <c r="G921"/>
      <c r="H921"/>
      <c r="I921"/>
      <c r="J921"/>
      <c r="K921"/>
      <c r="L921"/>
      <c r="M921"/>
      <c r="N921"/>
      <c r="O921"/>
      <c r="P921"/>
      <c r="Q921"/>
    </row>
    <row r="922" spans="1:17" ht="15.75" customHeight="1" x14ac:dyDescent="0.2">
      <c r="A922"/>
      <c r="B922"/>
      <c r="C922"/>
      <c r="D922"/>
      <c r="E922"/>
      <c r="F922"/>
      <c r="G922"/>
      <c r="H922"/>
      <c r="I922"/>
      <c r="J922"/>
      <c r="K922"/>
      <c r="L922"/>
      <c r="M922"/>
      <c r="N922"/>
      <c r="O922"/>
      <c r="P922"/>
      <c r="Q922"/>
    </row>
    <row r="923" spans="1:17" ht="15.75" customHeight="1" x14ac:dyDescent="0.2">
      <c r="A923"/>
      <c r="B923"/>
      <c r="C923"/>
      <c r="D923"/>
      <c r="E923"/>
      <c r="F923"/>
      <c r="G923"/>
      <c r="H923"/>
      <c r="I923"/>
      <c r="J923"/>
      <c r="K923"/>
      <c r="L923"/>
      <c r="M923"/>
      <c r="N923"/>
      <c r="O923"/>
      <c r="P923"/>
      <c r="Q923"/>
    </row>
    <row r="924" spans="1:17" ht="15.75" customHeight="1" x14ac:dyDescent="0.2">
      <c r="A924"/>
      <c r="B924"/>
      <c r="C924"/>
      <c r="D924"/>
      <c r="E924"/>
      <c r="F924"/>
      <c r="G924"/>
      <c r="H924"/>
      <c r="I924"/>
      <c r="J924"/>
      <c r="K924"/>
      <c r="L924"/>
      <c r="M924"/>
      <c r="N924"/>
      <c r="O924"/>
      <c r="P924"/>
      <c r="Q924"/>
    </row>
    <row r="925" spans="1:17" ht="15.75" customHeight="1" x14ac:dyDescent="0.2">
      <c r="A925"/>
      <c r="B925"/>
      <c r="C925"/>
      <c r="D925"/>
      <c r="E925"/>
      <c r="F925"/>
      <c r="G925"/>
      <c r="H925"/>
      <c r="I925"/>
      <c r="J925"/>
      <c r="K925"/>
      <c r="L925"/>
      <c r="M925"/>
      <c r="N925"/>
      <c r="O925"/>
      <c r="P925"/>
      <c r="Q925"/>
    </row>
    <row r="926" spans="1:17" ht="15.75" customHeight="1" x14ac:dyDescent="0.2">
      <c r="A926"/>
      <c r="B926"/>
      <c r="C926"/>
      <c r="D926"/>
      <c r="E926"/>
      <c r="F926"/>
      <c r="G926"/>
      <c r="H926"/>
      <c r="I926"/>
      <c r="J926"/>
      <c r="K926"/>
      <c r="L926"/>
      <c r="M926"/>
      <c r="N926"/>
      <c r="O926"/>
      <c r="P926"/>
      <c r="Q926"/>
    </row>
    <row r="927" spans="1:17" ht="15.75" customHeight="1" x14ac:dyDescent="0.2">
      <c r="A927"/>
      <c r="B927"/>
      <c r="C927"/>
      <c r="D927"/>
      <c r="E927"/>
      <c r="F927"/>
      <c r="G927"/>
      <c r="H927"/>
      <c r="I927"/>
      <c r="J927"/>
      <c r="K927"/>
      <c r="L927"/>
      <c r="M927"/>
      <c r="N927"/>
      <c r="O927"/>
      <c r="P927"/>
      <c r="Q927"/>
    </row>
    <row r="928" spans="1:17" ht="15.75" customHeight="1" x14ac:dyDescent="0.2">
      <c r="A928"/>
      <c r="B928"/>
      <c r="C928"/>
      <c r="D928"/>
      <c r="E928"/>
      <c r="F928"/>
      <c r="G928"/>
      <c r="H928"/>
      <c r="I928"/>
      <c r="J928"/>
      <c r="K928"/>
      <c r="L928"/>
      <c r="M928"/>
      <c r="N928"/>
      <c r="O928"/>
      <c r="P928"/>
      <c r="Q928"/>
    </row>
    <row r="929" spans="1:17" ht="15.75" customHeight="1" x14ac:dyDescent="0.2">
      <c r="A929"/>
      <c r="B929"/>
      <c r="C929"/>
      <c r="D929"/>
      <c r="E929"/>
      <c r="F929"/>
      <c r="G929"/>
      <c r="H929"/>
      <c r="I929"/>
      <c r="J929"/>
      <c r="K929"/>
      <c r="L929"/>
      <c r="M929"/>
      <c r="N929"/>
      <c r="O929"/>
      <c r="P929"/>
      <c r="Q929"/>
    </row>
    <row r="930" spans="1:17" ht="15.75" customHeight="1" x14ac:dyDescent="0.2">
      <c r="A930"/>
      <c r="B930"/>
      <c r="C930"/>
      <c r="D930"/>
      <c r="E930"/>
      <c r="F930"/>
      <c r="G930"/>
      <c r="H930"/>
      <c r="I930"/>
      <c r="J930"/>
      <c r="K930"/>
      <c r="L930"/>
      <c r="M930"/>
      <c r="N930"/>
      <c r="O930"/>
      <c r="P930"/>
      <c r="Q930"/>
    </row>
    <row r="931" spans="1:17" ht="15.75" customHeight="1" x14ac:dyDescent="0.2">
      <c r="A931"/>
      <c r="B931"/>
      <c r="C931"/>
      <c r="D931"/>
      <c r="E931"/>
      <c r="F931"/>
      <c r="G931"/>
      <c r="H931"/>
      <c r="I931"/>
      <c r="J931"/>
      <c r="K931"/>
      <c r="L931"/>
      <c r="M931"/>
      <c r="N931"/>
      <c r="O931"/>
      <c r="P931"/>
      <c r="Q931"/>
    </row>
    <row r="932" spans="1:17" ht="15.75" customHeight="1" x14ac:dyDescent="0.2">
      <c r="A932"/>
      <c r="B932"/>
      <c r="C932"/>
      <c r="D932"/>
      <c r="E932"/>
      <c r="F932"/>
      <c r="G932"/>
      <c r="H932"/>
      <c r="I932"/>
      <c r="J932"/>
      <c r="K932"/>
      <c r="L932"/>
      <c r="M932"/>
      <c r="N932"/>
      <c r="O932"/>
      <c r="P932"/>
      <c r="Q932"/>
    </row>
    <row r="933" spans="1:17" ht="15.75" customHeight="1" x14ac:dyDescent="0.2">
      <c r="A933"/>
      <c r="B933"/>
      <c r="C933"/>
      <c r="D933"/>
      <c r="E933"/>
      <c r="F933"/>
      <c r="G933"/>
      <c r="H933"/>
      <c r="I933"/>
      <c r="J933"/>
      <c r="K933"/>
      <c r="L933"/>
      <c r="M933"/>
      <c r="N933"/>
      <c r="O933"/>
      <c r="P933"/>
      <c r="Q933"/>
    </row>
    <row r="934" spans="1:17" ht="15.75" customHeight="1" x14ac:dyDescent="0.2">
      <c r="A934"/>
      <c r="B934"/>
      <c r="C934"/>
      <c r="D934"/>
      <c r="E934"/>
      <c r="F934"/>
      <c r="G934"/>
      <c r="H934"/>
      <c r="I934"/>
      <c r="J934"/>
      <c r="K934"/>
      <c r="L934"/>
      <c r="M934"/>
      <c r="N934"/>
      <c r="O934"/>
      <c r="P934"/>
      <c r="Q934"/>
    </row>
    <row r="935" spans="1:17" ht="15.75" customHeight="1" x14ac:dyDescent="0.2">
      <c r="A935"/>
      <c r="B935"/>
      <c r="C935"/>
      <c r="D935"/>
      <c r="E935"/>
      <c r="F935"/>
      <c r="G935"/>
      <c r="H935"/>
      <c r="I935"/>
      <c r="J935"/>
      <c r="K935"/>
      <c r="L935"/>
      <c r="M935"/>
      <c r="N935"/>
      <c r="O935"/>
      <c r="P935"/>
      <c r="Q935"/>
    </row>
    <row r="936" spans="1:17" ht="15.75" customHeight="1" x14ac:dyDescent="0.2">
      <c r="A936"/>
      <c r="B936"/>
      <c r="C936"/>
      <c r="D936"/>
      <c r="E936"/>
      <c r="F936"/>
      <c r="G936"/>
      <c r="H936"/>
      <c r="I936"/>
      <c r="J936"/>
      <c r="K936"/>
      <c r="L936"/>
      <c r="M936"/>
      <c r="N936"/>
      <c r="O936"/>
      <c r="P936"/>
      <c r="Q936"/>
    </row>
    <row r="937" spans="1:17" ht="15.75" customHeight="1" x14ac:dyDescent="0.2">
      <c r="A937"/>
      <c r="B937"/>
      <c r="C937"/>
      <c r="D937"/>
      <c r="E937"/>
      <c r="F937"/>
      <c r="G937"/>
      <c r="H937"/>
      <c r="I937"/>
      <c r="J937"/>
      <c r="K937"/>
      <c r="L937"/>
      <c r="M937"/>
      <c r="N937"/>
      <c r="O937"/>
      <c r="P937"/>
      <c r="Q937"/>
    </row>
    <row r="938" spans="1:17" ht="15.75" customHeight="1" x14ac:dyDescent="0.2">
      <c r="A938"/>
      <c r="B938"/>
      <c r="C938"/>
      <c r="D938"/>
      <c r="E938"/>
      <c r="F938"/>
      <c r="G938"/>
      <c r="H938"/>
      <c r="I938"/>
      <c r="J938"/>
      <c r="K938"/>
      <c r="L938"/>
      <c r="M938"/>
      <c r="N938"/>
      <c r="O938"/>
      <c r="P938"/>
      <c r="Q938"/>
    </row>
    <row r="939" spans="1:17" ht="15.75" customHeight="1" x14ac:dyDescent="0.2">
      <c r="A939"/>
      <c r="B939"/>
      <c r="C939"/>
      <c r="D939"/>
      <c r="E939"/>
      <c r="F939"/>
      <c r="G939"/>
      <c r="H939"/>
      <c r="I939"/>
      <c r="J939"/>
      <c r="K939"/>
      <c r="L939"/>
      <c r="M939"/>
      <c r="N939"/>
      <c r="O939"/>
      <c r="P939"/>
      <c r="Q939"/>
    </row>
    <row r="940" spans="1:17" ht="15.75" customHeight="1" x14ac:dyDescent="0.2">
      <c r="A940"/>
      <c r="B940"/>
      <c r="C940"/>
      <c r="D940"/>
      <c r="E940"/>
      <c r="F940"/>
      <c r="G940"/>
      <c r="H940"/>
      <c r="I940"/>
      <c r="J940"/>
      <c r="K940"/>
      <c r="L940"/>
      <c r="M940"/>
      <c r="N940"/>
      <c r="O940"/>
      <c r="P940"/>
      <c r="Q940"/>
    </row>
    <row r="941" spans="1:17" ht="15.75" customHeight="1" x14ac:dyDescent="0.2">
      <c r="A941"/>
      <c r="B941"/>
      <c r="C941"/>
      <c r="D941"/>
      <c r="E941"/>
      <c r="F941"/>
      <c r="G941"/>
      <c r="H941"/>
      <c r="I941"/>
      <c r="J941"/>
      <c r="K941"/>
      <c r="L941"/>
      <c r="M941"/>
      <c r="N941"/>
      <c r="O941"/>
      <c r="P941"/>
      <c r="Q941"/>
    </row>
    <row r="942" spans="1:17" ht="15.75" customHeight="1" x14ac:dyDescent="0.2">
      <c r="A942"/>
      <c r="B942"/>
      <c r="C942"/>
      <c r="D942"/>
      <c r="E942"/>
      <c r="F942"/>
      <c r="G942"/>
      <c r="H942"/>
      <c r="I942"/>
      <c r="J942"/>
      <c r="K942"/>
      <c r="L942"/>
      <c r="M942"/>
      <c r="N942"/>
      <c r="O942"/>
      <c r="P942"/>
      <c r="Q942"/>
    </row>
    <row r="943" spans="1:17" ht="15.75" customHeight="1" x14ac:dyDescent="0.2">
      <c r="A943"/>
      <c r="B943"/>
      <c r="C943"/>
      <c r="D943"/>
      <c r="E943"/>
      <c r="F943"/>
      <c r="G943"/>
      <c r="H943"/>
      <c r="I943"/>
      <c r="J943"/>
      <c r="K943"/>
      <c r="L943"/>
      <c r="M943"/>
      <c r="N943"/>
      <c r="O943"/>
      <c r="P943"/>
      <c r="Q943"/>
    </row>
    <row r="944" spans="1:17" ht="15.75" customHeight="1" x14ac:dyDescent="0.2">
      <c r="A944"/>
      <c r="B944"/>
      <c r="C944"/>
      <c r="D944"/>
      <c r="E944"/>
      <c r="F944"/>
      <c r="G944"/>
      <c r="H944"/>
      <c r="I944"/>
      <c r="J944"/>
      <c r="K944"/>
      <c r="L944"/>
      <c r="M944"/>
      <c r="N944"/>
      <c r="O944"/>
      <c r="P944"/>
      <c r="Q944"/>
    </row>
    <row r="945" spans="1:17" ht="15.75" customHeight="1" x14ac:dyDescent="0.2">
      <c r="A945"/>
      <c r="B945"/>
      <c r="C945"/>
      <c r="D945"/>
      <c r="E945"/>
      <c r="F945"/>
      <c r="G945"/>
      <c r="H945"/>
      <c r="I945"/>
      <c r="J945"/>
      <c r="K945"/>
      <c r="L945"/>
      <c r="M945"/>
      <c r="N945"/>
      <c r="O945"/>
      <c r="P945"/>
      <c r="Q945"/>
    </row>
    <row r="946" spans="1:17" ht="15.75" customHeight="1" x14ac:dyDescent="0.2">
      <c r="A946"/>
      <c r="B946"/>
      <c r="C946"/>
      <c r="D946"/>
      <c r="E946"/>
      <c r="F946"/>
      <c r="G946"/>
      <c r="H946"/>
      <c r="I946"/>
      <c r="J946"/>
      <c r="K946"/>
      <c r="L946"/>
      <c r="M946"/>
      <c r="N946"/>
      <c r="O946"/>
      <c r="P946"/>
      <c r="Q946"/>
    </row>
    <row r="947" spans="1:17" ht="15.75" customHeight="1" x14ac:dyDescent="0.2">
      <c r="A947"/>
      <c r="B947"/>
      <c r="C947"/>
      <c r="D947"/>
      <c r="E947"/>
      <c r="F947"/>
      <c r="G947"/>
      <c r="H947"/>
      <c r="I947"/>
      <c r="J947"/>
      <c r="K947"/>
      <c r="L947"/>
      <c r="M947"/>
      <c r="N947"/>
      <c r="O947"/>
      <c r="P947"/>
      <c r="Q947"/>
    </row>
    <row r="948" spans="1:17" ht="15.75" customHeight="1" x14ac:dyDescent="0.2">
      <c r="A948"/>
      <c r="B948"/>
      <c r="C948"/>
      <c r="D948"/>
      <c r="E948"/>
      <c r="F948"/>
      <c r="G948"/>
      <c r="H948"/>
      <c r="I948"/>
      <c r="J948"/>
      <c r="K948"/>
      <c r="L948"/>
      <c r="M948"/>
      <c r="N948"/>
      <c r="O948"/>
      <c r="P948"/>
      <c r="Q948"/>
    </row>
    <row r="949" spans="1:17" ht="15.75" customHeight="1" x14ac:dyDescent="0.2">
      <c r="A949"/>
      <c r="B949"/>
      <c r="C949"/>
      <c r="D949"/>
      <c r="E949"/>
      <c r="F949"/>
      <c r="G949"/>
      <c r="H949"/>
      <c r="I949"/>
      <c r="J949"/>
      <c r="K949"/>
      <c r="L949"/>
      <c r="M949"/>
      <c r="N949"/>
      <c r="O949"/>
      <c r="P949"/>
      <c r="Q949"/>
    </row>
    <row r="950" spans="1:17" ht="15.75" customHeight="1" x14ac:dyDescent="0.2">
      <c r="A950"/>
      <c r="B950"/>
      <c r="C950"/>
      <c r="D950"/>
      <c r="E950"/>
      <c r="F950"/>
      <c r="G950"/>
      <c r="H950"/>
      <c r="I950"/>
      <c r="J950"/>
      <c r="K950"/>
      <c r="L950"/>
      <c r="M950"/>
      <c r="N950"/>
      <c r="O950"/>
      <c r="P950"/>
      <c r="Q950"/>
    </row>
    <row r="951" spans="1:17" ht="15.75" customHeight="1" x14ac:dyDescent="0.2">
      <c r="A951"/>
      <c r="B951"/>
      <c r="C951"/>
      <c r="D951"/>
      <c r="E951"/>
      <c r="F951"/>
      <c r="G951"/>
      <c r="H951"/>
      <c r="I951"/>
      <c r="J951"/>
      <c r="K951"/>
      <c r="L951"/>
      <c r="M951"/>
      <c r="N951"/>
      <c r="O951"/>
      <c r="P951"/>
      <c r="Q951"/>
    </row>
    <row r="952" spans="1:17" ht="15.75" customHeight="1" x14ac:dyDescent="0.2">
      <c r="A952"/>
      <c r="B952"/>
      <c r="C952"/>
      <c r="D952"/>
      <c r="E952"/>
      <c r="F952"/>
      <c r="G952"/>
      <c r="H952"/>
      <c r="I952"/>
      <c r="J952"/>
      <c r="K952"/>
      <c r="L952"/>
      <c r="M952"/>
      <c r="N952"/>
      <c r="O952"/>
      <c r="P952"/>
      <c r="Q952"/>
    </row>
    <row r="953" spans="1:17" ht="15.75" customHeight="1" x14ac:dyDescent="0.2">
      <c r="A953"/>
      <c r="B953"/>
      <c r="C953"/>
      <c r="D953"/>
      <c r="E953"/>
      <c r="F953"/>
      <c r="G953"/>
      <c r="H953"/>
      <c r="I953"/>
      <c r="J953"/>
      <c r="K953"/>
      <c r="L953"/>
      <c r="M953"/>
      <c r="N953"/>
      <c r="O953"/>
      <c r="P953"/>
      <c r="Q953"/>
    </row>
    <row r="954" spans="1:17" ht="15.75" customHeight="1" x14ac:dyDescent="0.2">
      <c r="A954"/>
      <c r="B954"/>
      <c r="C954"/>
      <c r="D954"/>
      <c r="E954"/>
      <c r="F954"/>
      <c r="G954"/>
      <c r="H954"/>
      <c r="I954"/>
      <c r="J954"/>
      <c r="K954"/>
      <c r="L954"/>
      <c r="M954"/>
      <c r="N954"/>
      <c r="O954"/>
      <c r="P954"/>
      <c r="Q954"/>
    </row>
    <row r="955" spans="1:17" ht="15.75" customHeight="1" x14ac:dyDescent="0.2">
      <c r="A955"/>
      <c r="B955"/>
      <c r="C955"/>
      <c r="D955"/>
      <c r="E955"/>
      <c r="F955"/>
      <c r="G955"/>
      <c r="H955"/>
      <c r="I955"/>
      <c r="J955"/>
      <c r="K955"/>
      <c r="L955"/>
      <c r="M955"/>
      <c r="N955"/>
      <c r="O955"/>
      <c r="P955"/>
      <c r="Q955"/>
    </row>
    <row r="956" spans="1:17" ht="15.75" customHeight="1" x14ac:dyDescent="0.2">
      <c r="A956"/>
      <c r="B956"/>
      <c r="C956"/>
      <c r="D956"/>
      <c r="E956"/>
      <c r="F956"/>
      <c r="G956"/>
      <c r="H956"/>
      <c r="I956"/>
      <c r="J956"/>
      <c r="K956"/>
      <c r="L956"/>
      <c r="M956"/>
      <c r="N956"/>
      <c r="O956"/>
      <c r="P956"/>
      <c r="Q956"/>
    </row>
    <row r="957" spans="1:17" ht="15.75" customHeight="1" x14ac:dyDescent="0.2">
      <c r="A957"/>
      <c r="B957"/>
      <c r="C957"/>
      <c r="D957"/>
      <c r="E957"/>
      <c r="F957"/>
      <c r="G957"/>
      <c r="H957"/>
      <c r="I957"/>
      <c r="J957"/>
      <c r="K957"/>
      <c r="L957"/>
      <c r="M957"/>
      <c r="N957"/>
      <c r="O957"/>
      <c r="P957"/>
      <c r="Q957"/>
    </row>
    <row r="958" spans="1:17" ht="15.75" customHeight="1" x14ac:dyDescent="0.2">
      <c r="A958"/>
      <c r="B958"/>
      <c r="C958"/>
      <c r="D958"/>
      <c r="E958"/>
      <c r="F958"/>
      <c r="G958"/>
      <c r="H958"/>
      <c r="I958"/>
      <c r="J958"/>
      <c r="K958"/>
      <c r="L958"/>
      <c r="M958"/>
      <c r="N958"/>
      <c r="O958"/>
      <c r="P958"/>
      <c r="Q958"/>
    </row>
    <row r="959" spans="1:17" ht="15.75" customHeight="1" x14ac:dyDescent="0.2">
      <c r="A959"/>
      <c r="B959"/>
      <c r="C959"/>
      <c r="D959"/>
      <c r="E959"/>
      <c r="F959"/>
      <c r="G959"/>
      <c r="H959"/>
      <c r="I959"/>
      <c r="J959"/>
      <c r="K959"/>
      <c r="L959"/>
      <c r="M959"/>
      <c r="N959"/>
      <c r="O959"/>
      <c r="P959"/>
      <c r="Q959"/>
    </row>
    <row r="960" spans="1:17" ht="15.75" customHeight="1" x14ac:dyDescent="0.2">
      <c r="A960"/>
      <c r="B960"/>
      <c r="C960"/>
      <c r="D960"/>
      <c r="E960"/>
      <c r="F960"/>
      <c r="G960"/>
      <c r="H960"/>
      <c r="I960"/>
      <c r="J960"/>
      <c r="K960"/>
      <c r="L960"/>
      <c r="M960"/>
      <c r="N960"/>
      <c r="O960"/>
      <c r="P960"/>
      <c r="Q960"/>
    </row>
    <row r="961" spans="1:17" ht="15.75" customHeight="1" x14ac:dyDescent="0.2">
      <c r="A961"/>
      <c r="B961"/>
      <c r="C961"/>
      <c r="D961"/>
      <c r="E961"/>
      <c r="F961"/>
      <c r="G961"/>
      <c r="H961"/>
      <c r="I961"/>
      <c r="J961"/>
      <c r="K961"/>
      <c r="L961"/>
      <c r="M961"/>
      <c r="N961"/>
      <c r="O961"/>
      <c r="P961"/>
      <c r="Q961"/>
    </row>
    <row r="962" spans="1:17" ht="15.75" customHeight="1" x14ac:dyDescent="0.2">
      <c r="A962"/>
      <c r="B962"/>
      <c r="C962"/>
      <c r="D962"/>
      <c r="E962"/>
      <c r="F962"/>
      <c r="G962"/>
      <c r="H962"/>
      <c r="I962"/>
      <c r="J962"/>
      <c r="K962"/>
      <c r="L962"/>
      <c r="M962"/>
      <c r="N962"/>
      <c r="O962"/>
      <c r="P962"/>
      <c r="Q962"/>
    </row>
    <row r="963" spans="1:17" ht="15.75" customHeight="1" x14ac:dyDescent="0.2">
      <c r="A963"/>
      <c r="B963"/>
      <c r="C963"/>
      <c r="D963"/>
      <c r="E963"/>
      <c r="F963"/>
      <c r="G963"/>
      <c r="H963"/>
      <c r="I963"/>
      <c r="J963"/>
      <c r="K963"/>
      <c r="L963"/>
      <c r="M963"/>
      <c r="N963"/>
      <c r="O963"/>
      <c r="P963"/>
      <c r="Q963"/>
    </row>
    <row r="964" spans="1:17" ht="15.75" customHeight="1" x14ac:dyDescent="0.2">
      <c r="A964"/>
      <c r="B964"/>
      <c r="C964"/>
      <c r="D964"/>
      <c r="E964"/>
      <c r="F964"/>
      <c r="G964"/>
      <c r="H964"/>
      <c r="I964"/>
      <c r="J964"/>
      <c r="K964"/>
      <c r="L964"/>
      <c r="M964"/>
      <c r="N964"/>
      <c r="O964"/>
      <c r="P964"/>
      <c r="Q964"/>
    </row>
    <row r="965" spans="1:17" ht="15.75" customHeight="1" x14ac:dyDescent="0.2">
      <c r="A965"/>
      <c r="B965"/>
      <c r="C965"/>
      <c r="D965"/>
      <c r="E965"/>
      <c r="F965"/>
      <c r="G965"/>
      <c r="H965"/>
      <c r="I965"/>
      <c r="J965"/>
      <c r="K965"/>
      <c r="L965"/>
      <c r="M965"/>
      <c r="N965"/>
      <c r="O965"/>
      <c r="P965"/>
      <c r="Q965"/>
    </row>
    <row r="966" spans="1:17" ht="15.75" customHeight="1" x14ac:dyDescent="0.2">
      <c r="A966"/>
      <c r="B966"/>
      <c r="C966"/>
      <c r="D966"/>
      <c r="E966"/>
      <c r="F966"/>
      <c r="G966"/>
      <c r="H966"/>
      <c r="I966"/>
      <c r="J966"/>
      <c r="K966"/>
      <c r="L966"/>
      <c r="M966"/>
      <c r="N966"/>
      <c r="O966"/>
      <c r="P966"/>
      <c r="Q966"/>
    </row>
    <row r="967" spans="1:17" ht="15.75" customHeight="1" x14ac:dyDescent="0.2">
      <c r="A967"/>
      <c r="B967"/>
      <c r="C967"/>
      <c r="D967"/>
      <c r="E967"/>
      <c r="F967"/>
      <c r="G967"/>
      <c r="H967"/>
      <c r="I967"/>
      <c r="J967"/>
      <c r="K967"/>
      <c r="L967"/>
      <c r="M967"/>
      <c r="N967"/>
      <c r="O967"/>
      <c r="P967"/>
      <c r="Q967"/>
    </row>
    <row r="968" spans="1:17" ht="15.75" customHeight="1" x14ac:dyDescent="0.2">
      <c r="A968"/>
      <c r="B968"/>
      <c r="C968"/>
      <c r="D968"/>
      <c r="E968"/>
      <c r="F968"/>
      <c r="G968"/>
      <c r="H968"/>
      <c r="I968"/>
      <c r="J968"/>
      <c r="K968"/>
      <c r="L968"/>
      <c r="M968"/>
      <c r="N968"/>
      <c r="O968"/>
      <c r="P968"/>
      <c r="Q968"/>
    </row>
    <row r="969" spans="1:17" ht="15.75" customHeight="1" x14ac:dyDescent="0.2">
      <c r="A969"/>
      <c r="B969"/>
      <c r="C969"/>
      <c r="D969"/>
      <c r="E969"/>
      <c r="F969"/>
      <c r="G969"/>
      <c r="H969"/>
      <c r="I969"/>
      <c r="J969"/>
      <c r="K969"/>
      <c r="L969"/>
      <c r="M969"/>
      <c r="N969"/>
      <c r="O969"/>
      <c r="P969"/>
      <c r="Q969"/>
    </row>
    <row r="970" spans="1:17" ht="15.75" customHeight="1" x14ac:dyDescent="0.2">
      <c r="A970"/>
      <c r="B970"/>
      <c r="C970"/>
      <c r="D970"/>
      <c r="E970"/>
      <c r="F970"/>
      <c r="G970"/>
      <c r="H970"/>
      <c r="I970"/>
      <c r="J970"/>
      <c r="K970"/>
      <c r="L970"/>
      <c r="M970"/>
      <c r="N970"/>
      <c r="O970"/>
      <c r="P970"/>
      <c r="Q970"/>
    </row>
    <row r="971" spans="1:17" ht="15.75" customHeight="1" x14ac:dyDescent="0.2">
      <c r="A971"/>
      <c r="B971"/>
      <c r="C971"/>
      <c r="D971"/>
      <c r="E971"/>
      <c r="F971"/>
      <c r="G971"/>
      <c r="H971"/>
      <c r="I971"/>
      <c r="J971"/>
      <c r="K971"/>
      <c r="L971"/>
      <c r="M971"/>
      <c r="N971"/>
      <c r="O971"/>
      <c r="P971"/>
      <c r="Q971"/>
    </row>
    <row r="972" spans="1:17" ht="15.75" customHeight="1" x14ac:dyDescent="0.2">
      <c r="A972"/>
      <c r="B972"/>
      <c r="C972"/>
      <c r="D972"/>
      <c r="E972"/>
      <c r="F972"/>
      <c r="G972"/>
      <c r="H972"/>
      <c r="I972"/>
      <c r="J972"/>
      <c r="K972"/>
      <c r="L972"/>
      <c r="M972"/>
      <c r="N972"/>
      <c r="O972"/>
      <c r="P972"/>
      <c r="Q972"/>
    </row>
    <row r="973" spans="1:17" ht="15.75" customHeight="1" x14ac:dyDescent="0.2">
      <c r="A973"/>
      <c r="B973"/>
      <c r="C973"/>
      <c r="D973"/>
      <c r="E973"/>
      <c r="F973"/>
      <c r="G973"/>
      <c r="H973"/>
      <c r="I973"/>
      <c r="J973"/>
      <c r="K973"/>
      <c r="L973"/>
      <c r="M973"/>
      <c r="N973"/>
      <c r="O973"/>
      <c r="P973"/>
      <c r="Q973"/>
    </row>
    <row r="974" spans="1:17" ht="15.75" customHeight="1" x14ac:dyDescent="0.2">
      <c r="A974"/>
      <c r="B974"/>
      <c r="C974"/>
      <c r="D974"/>
      <c r="E974"/>
      <c r="F974"/>
      <c r="G974"/>
      <c r="H974"/>
      <c r="I974"/>
      <c r="J974"/>
      <c r="K974"/>
      <c r="L974"/>
      <c r="M974"/>
      <c r="N974"/>
      <c r="O974"/>
      <c r="P974"/>
      <c r="Q974"/>
    </row>
    <row r="975" spans="1:17" ht="15.75" customHeight="1" x14ac:dyDescent="0.2">
      <c r="A975"/>
      <c r="B975"/>
      <c r="C975"/>
      <c r="D975"/>
      <c r="E975"/>
      <c r="F975"/>
      <c r="G975"/>
      <c r="H975"/>
      <c r="I975"/>
      <c r="J975"/>
      <c r="K975"/>
      <c r="L975"/>
      <c r="M975"/>
      <c r="N975"/>
      <c r="O975"/>
      <c r="P975"/>
      <c r="Q975"/>
    </row>
    <row r="976" spans="1:17" ht="15.75" customHeight="1" x14ac:dyDescent="0.2">
      <c r="A976"/>
      <c r="B976"/>
      <c r="C976"/>
      <c r="D976"/>
      <c r="E976"/>
      <c r="F976"/>
      <c r="G976"/>
      <c r="H976"/>
      <c r="I976"/>
      <c r="J976"/>
      <c r="K976"/>
      <c r="L976"/>
      <c r="M976"/>
      <c r="N976"/>
      <c r="O976"/>
      <c r="P976"/>
      <c r="Q976"/>
    </row>
    <row r="977" spans="1:17" ht="15.75" customHeight="1" x14ac:dyDescent="0.2">
      <c r="A977"/>
      <c r="B977"/>
      <c r="C977"/>
      <c r="D977"/>
      <c r="E977"/>
      <c r="F977"/>
      <c r="G977"/>
      <c r="H977"/>
      <c r="I977"/>
      <c r="J977"/>
      <c r="K977"/>
      <c r="L977"/>
      <c r="M977"/>
      <c r="N977"/>
      <c r="O977"/>
      <c r="P977"/>
      <c r="Q977"/>
    </row>
    <row r="978" spans="1:17" ht="15.75" customHeight="1" x14ac:dyDescent="0.2">
      <c r="A978"/>
      <c r="B978"/>
      <c r="C978"/>
      <c r="D978"/>
      <c r="E978"/>
      <c r="F978"/>
      <c r="G978"/>
      <c r="H978"/>
      <c r="I978"/>
      <c r="J978"/>
      <c r="K978"/>
      <c r="L978"/>
      <c r="M978"/>
      <c r="N978"/>
      <c r="O978"/>
      <c r="P978"/>
      <c r="Q978"/>
    </row>
    <row r="979" spans="1:17" ht="15.75" customHeight="1" x14ac:dyDescent="0.2">
      <c r="A979"/>
      <c r="B979"/>
      <c r="C979"/>
      <c r="D979"/>
      <c r="E979"/>
      <c r="F979"/>
      <c r="G979"/>
      <c r="H979"/>
      <c r="I979"/>
      <c r="J979"/>
      <c r="K979"/>
      <c r="L979"/>
      <c r="M979"/>
      <c r="N979"/>
      <c r="O979"/>
      <c r="P979"/>
      <c r="Q979"/>
    </row>
    <row r="980" spans="1:17" ht="15.75" customHeight="1" x14ac:dyDescent="0.2">
      <c r="A980"/>
      <c r="B980"/>
      <c r="C980"/>
      <c r="D980"/>
      <c r="E980"/>
      <c r="F980"/>
      <c r="G980"/>
      <c r="H980"/>
      <c r="I980"/>
      <c r="J980"/>
      <c r="K980"/>
      <c r="L980"/>
      <c r="M980"/>
      <c r="N980"/>
      <c r="O980"/>
      <c r="P980"/>
      <c r="Q980"/>
    </row>
    <row r="981" spans="1:17" ht="15.75" customHeight="1" x14ac:dyDescent="0.2">
      <c r="A981"/>
      <c r="B981"/>
      <c r="C981"/>
      <c r="D981"/>
      <c r="E981"/>
      <c r="F981"/>
      <c r="G981"/>
      <c r="H981"/>
      <c r="I981"/>
      <c r="J981"/>
      <c r="K981"/>
      <c r="L981"/>
      <c r="M981"/>
      <c r="N981"/>
      <c r="O981"/>
      <c r="P981"/>
      <c r="Q981"/>
    </row>
    <row r="982" spans="1:17" ht="15.75" customHeight="1" x14ac:dyDescent="0.2">
      <c r="A982"/>
      <c r="B982"/>
      <c r="C982"/>
      <c r="D982"/>
      <c r="E982"/>
      <c r="F982"/>
      <c r="G982"/>
      <c r="H982"/>
      <c r="I982"/>
      <c r="J982"/>
      <c r="K982"/>
      <c r="L982"/>
      <c r="M982"/>
      <c r="N982"/>
      <c r="O982"/>
      <c r="P982"/>
      <c r="Q982"/>
    </row>
    <row r="983" spans="1:17" ht="15.75" customHeight="1" x14ac:dyDescent="0.2">
      <c r="A983"/>
      <c r="B983"/>
      <c r="C983"/>
      <c r="D983"/>
      <c r="E983"/>
      <c r="F983"/>
      <c r="G983"/>
      <c r="H983"/>
      <c r="I983"/>
      <c r="J983"/>
      <c r="K983"/>
      <c r="L983"/>
      <c r="M983"/>
      <c r="N983"/>
      <c r="O983"/>
      <c r="P983"/>
      <c r="Q983"/>
    </row>
    <row r="984" spans="1:17" ht="15.75" customHeight="1" x14ac:dyDescent="0.2">
      <c r="A984"/>
      <c r="B984"/>
      <c r="C984"/>
      <c r="D984"/>
      <c r="E984"/>
      <c r="F984"/>
      <c r="G984"/>
      <c r="H984"/>
      <c r="I984"/>
      <c r="J984"/>
      <c r="K984"/>
      <c r="L984"/>
      <c r="M984"/>
      <c r="N984"/>
      <c r="O984"/>
      <c r="P984"/>
      <c r="Q984"/>
    </row>
    <row r="985" spans="1:17" ht="15.75" customHeight="1" x14ac:dyDescent="0.2">
      <c r="A985"/>
      <c r="B985"/>
      <c r="C985"/>
      <c r="D985"/>
      <c r="E985"/>
      <c r="F985"/>
      <c r="G985"/>
      <c r="H985"/>
      <c r="I985"/>
      <c r="J985"/>
      <c r="K985"/>
      <c r="L985"/>
      <c r="M985"/>
      <c r="N985"/>
      <c r="O985"/>
      <c r="P985"/>
      <c r="Q985"/>
    </row>
    <row r="986" spans="1:17" ht="15.75" customHeight="1" x14ac:dyDescent="0.2">
      <c r="A986"/>
      <c r="B986"/>
      <c r="C986"/>
      <c r="D986"/>
      <c r="E986"/>
      <c r="F986"/>
      <c r="G986"/>
      <c r="H986"/>
      <c r="I986"/>
      <c r="J986"/>
      <c r="K986"/>
      <c r="L986"/>
      <c r="M986"/>
      <c r="N986"/>
      <c r="O986"/>
      <c r="P986"/>
      <c r="Q986"/>
    </row>
    <row r="987" spans="1:17" ht="15.75" customHeight="1" x14ac:dyDescent="0.2">
      <c r="A987"/>
      <c r="B987"/>
      <c r="C987"/>
      <c r="D987"/>
      <c r="E987"/>
      <c r="F987"/>
      <c r="G987"/>
      <c r="H987"/>
      <c r="I987"/>
      <c r="J987"/>
      <c r="K987"/>
      <c r="L987"/>
      <c r="M987"/>
      <c r="N987"/>
      <c r="O987"/>
      <c r="P987"/>
      <c r="Q987"/>
    </row>
    <row r="988" spans="1:17" ht="15.75" customHeight="1" x14ac:dyDescent="0.2">
      <c r="A988"/>
      <c r="B988"/>
      <c r="C988"/>
      <c r="D988"/>
      <c r="E988"/>
      <c r="F988"/>
      <c r="G988"/>
      <c r="H988"/>
      <c r="I988"/>
      <c r="J988"/>
      <c r="K988"/>
      <c r="L988"/>
      <c r="M988"/>
      <c r="N988"/>
      <c r="O988"/>
      <c r="P988"/>
      <c r="Q988"/>
    </row>
    <row r="989" spans="1:17" ht="15.75" customHeight="1" x14ac:dyDescent="0.2">
      <c r="A989"/>
      <c r="B989"/>
      <c r="C989"/>
      <c r="D989"/>
      <c r="E989"/>
      <c r="F989"/>
      <c r="G989"/>
      <c r="H989"/>
      <c r="I989"/>
      <c r="J989"/>
      <c r="K989"/>
      <c r="L989"/>
      <c r="M989"/>
      <c r="N989"/>
      <c r="O989"/>
      <c r="P989"/>
      <c r="Q989"/>
    </row>
    <row r="990" spans="1:17" ht="15.75" customHeight="1" x14ac:dyDescent="0.2">
      <c r="A990"/>
      <c r="B990"/>
      <c r="C990"/>
      <c r="D990"/>
      <c r="E990"/>
      <c r="F990"/>
      <c r="G990"/>
      <c r="H990"/>
      <c r="I990"/>
      <c r="J990"/>
      <c r="K990"/>
      <c r="L990"/>
      <c r="M990"/>
      <c r="N990"/>
      <c r="O990"/>
      <c r="P990"/>
      <c r="Q990"/>
    </row>
    <row r="991" spans="1:17" ht="15.75" customHeight="1" x14ac:dyDescent="0.2">
      <c r="A991"/>
      <c r="B991"/>
      <c r="C991"/>
      <c r="D991"/>
      <c r="E991"/>
      <c r="F991"/>
      <c r="G991"/>
      <c r="H991"/>
      <c r="I991"/>
      <c r="J991"/>
      <c r="K991"/>
      <c r="L991"/>
      <c r="M991"/>
      <c r="N991"/>
      <c r="O991"/>
      <c r="P991"/>
      <c r="Q991"/>
    </row>
    <row r="992" spans="1:17" ht="15.75" customHeight="1" x14ac:dyDescent="0.2">
      <c r="A992"/>
      <c r="B992"/>
      <c r="C992"/>
      <c r="D992"/>
      <c r="E992"/>
      <c r="F992"/>
      <c r="G992"/>
      <c r="H992"/>
      <c r="I992"/>
      <c r="J992"/>
      <c r="K992"/>
      <c r="L992"/>
      <c r="M992"/>
      <c r="N992"/>
      <c r="O992"/>
      <c r="P992"/>
      <c r="Q992"/>
    </row>
    <row r="993" spans="1:17" ht="15.75" customHeight="1" x14ac:dyDescent="0.2">
      <c r="A993"/>
      <c r="B993"/>
      <c r="C993"/>
      <c r="D993"/>
      <c r="E993"/>
      <c r="F993"/>
      <c r="G993"/>
      <c r="H993"/>
      <c r="I993"/>
      <c r="J993"/>
      <c r="K993"/>
      <c r="L993"/>
      <c r="M993"/>
      <c r="N993"/>
      <c r="O993"/>
      <c r="P993"/>
      <c r="Q993"/>
    </row>
    <row r="994" spans="1:17" ht="15.75" customHeight="1" x14ac:dyDescent="0.2">
      <c r="A994"/>
      <c r="B994"/>
      <c r="C994"/>
      <c r="D994"/>
      <c r="E994"/>
      <c r="F994"/>
      <c r="G994"/>
      <c r="H994"/>
      <c r="I994"/>
      <c r="J994"/>
      <c r="K994"/>
      <c r="L994"/>
      <c r="M994"/>
      <c r="N994"/>
      <c r="O994"/>
      <c r="P994"/>
      <c r="Q994"/>
    </row>
    <row r="995" spans="1:17" ht="15.75" customHeight="1" x14ac:dyDescent="0.2">
      <c r="A995"/>
      <c r="B995"/>
      <c r="C995"/>
      <c r="D995"/>
      <c r="E995"/>
      <c r="F995"/>
      <c r="G995"/>
      <c r="H995"/>
      <c r="I995"/>
      <c r="J995"/>
      <c r="K995"/>
      <c r="L995"/>
      <c r="M995"/>
      <c r="N995"/>
      <c r="O995"/>
      <c r="P995"/>
      <c r="Q995"/>
    </row>
    <row r="996" spans="1:17" ht="15.75" customHeight="1" x14ac:dyDescent="0.2">
      <c r="A996"/>
      <c r="B996"/>
      <c r="C996"/>
      <c r="D996"/>
      <c r="E996"/>
      <c r="F996"/>
      <c r="G996"/>
      <c r="H996"/>
      <c r="I996"/>
      <c r="J996"/>
      <c r="K996"/>
      <c r="L996"/>
      <c r="M996"/>
      <c r="N996"/>
      <c r="O996"/>
      <c r="P996"/>
      <c r="Q996"/>
    </row>
    <row r="997" spans="1:17" ht="15.75" customHeight="1" x14ac:dyDescent="0.2">
      <c r="A997"/>
      <c r="B997"/>
      <c r="C997"/>
      <c r="D997"/>
      <c r="E997"/>
      <c r="F997"/>
      <c r="G997"/>
      <c r="H997"/>
      <c r="I997"/>
      <c r="J997"/>
      <c r="K997"/>
      <c r="L997"/>
      <c r="M997"/>
      <c r="N997"/>
      <c r="O997"/>
      <c r="P997"/>
      <c r="Q997"/>
    </row>
    <row r="998" spans="1:17" ht="15.75" customHeight="1" x14ac:dyDescent="0.2">
      <c r="A998"/>
      <c r="B998"/>
      <c r="C998"/>
      <c r="D998"/>
      <c r="E998"/>
      <c r="F998"/>
      <c r="G998"/>
      <c r="H998"/>
      <c r="I998"/>
      <c r="J998"/>
      <c r="K998"/>
      <c r="L998"/>
      <c r="M998"/>
      <c r="N998"/>
      <c r="O998"/>
      <c r="P998"/>
      <c r="Q998"/>
    </row>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9"/>
  <sheetViews>
    <sheetView showGridLines="0" workbookViewId="0"/>
  </sheetViews>
  <sheetFormatPr defaultColWidth="16.5703125" defaultRowHeight="15" customHeight="1" x14ac:dyDescent="0.2"/>
  <cols>
    <col min="1" max="1" width="112.7109375" style="1" customWidth="1"/>
    <col min="2" max="7" width="14.42578125" style="1" customWidth="1"/>
  </cols>
  <sheetData>
    <row r="1" spans="1:7" ht="37.5" customHeight="1" x14ac:dyDescent="0.2">
      <c r="A1" s="23" t="s">
        <v>12</v>
      </c>
      <c r="B1"/>
      <c r="C1"/>
      <c r="D1"/>
      <c r="E1"/>
      <c r="F1"/>
      <c r="G1"/>
    </row>
    <row r="2" spans="1:7" ht="12.75" customHeight="1" x14ac:dyDescent="0.2">
      <c r="A2" s="24"/>
      <c r="B2"/>
      <c r="C2"/>
      <c r="D2"/>
      <c r="E2"/>
      <c r="F2"/>
      <c r="G2"/>
    </row>
    <row r="3" spans="1:7" ht="22.5" customHeight="1" x14ac:dyDescent="0.2">
      <c r="A3" s="25" t="s">
        <v>13</v>
      </c>
      <c r="B3"/>
      <c r="C3"/>
      <c r="D3"/>
      <c r="E3"/>
      <c r="F3"/>
      <c r="G3"/>
    </row>
    <row r="4" spans="1:7" ht="39" customHeight="1" x14ac:dyDescent="0.2">
      <c r="A4" s="25" t="s">
        <v>14</v>
      </c>
      <c r="B4"/>
      <c r="C4"/>
      <c r="D4"/>
      <c r="E4"/>
      <c r="F4"/>
      <c r="G4"/>
    </row>
    <row r="5" spans="1:7" ht="51.75" customHeight="1" x14ac:dyDescent="0.2">
      <c r="A5" s="25" t="s">
        <v>15</v>
      </c>
      <c r="B5"/>
      <c r="C5"/>
      <c r="D5"/>
      <c r="E5"/>
      <c r="F5"/>
      <c r="G5"/>
    </row>
    <row r="6" spans="1:7" ht="27" customHeight="1" x14ac:dyDescent="0.2">
      <c r="A6" s="26" t="s">
        <v>16</v>
      </c>
      <c r="B6"/>
      <c r="C6"/>
      <c r="D6"/>
      <c r="E6"/>
      <c r="F6"/>
      <c r="G6"/>
    </row>
    <row r="7" spans="1:7" ht="56.25" customHeight="1" x14ac:dyDescent="0.2">
      <c r="A7" s="27" t="s">
        <v>17</v>
      </c>
      <c r="B7"/>
      <c r="C7"/>
      <c r="D7"/>
      <c r="E7"/>
      <c r="F7"/>
      <c r="G7"/>
    </row>
    <row r="8" spans="1:7" ht="78.75" customHeight="1" x14ac:dyDescent="0.2">
      <c r="A8" s="28" t="s">
        <v>18</v>
      </c>
      <c r="B8"/>
      <c r="C8"/>
      <c r="D8"/>
      <c r="E8"/>
      <c r="F8"/>
      <c r="G8"/>
    </row>
    <row r="9" spans="1:7" ht="22.5" customHeight="1" x14ac:dyDescent="0.2">
      <c r="A9" s="25" t="s">
        <v>19</v>
      </c>
      <c r="B9"/>
      <c r="C9"/>
      <c r="D9"/>
      <c r="E9"/>
      <c r="F9"/>
      <c r="G9"/>
    </row>
    <row r="10" spans="1:7" ht="56.25" customHeight="1" x14ac:dyDescent="0.2">
      <c r="A10" s="25" t="s">
        <v>20</v>
      </c>
      <c r="B10"/>
      <c r="C10"/>
      <c r="D10"/>
      <c r="E10"/>
      <c r="F10"/>
      <c r="G10"/>
    </row>
    <row r="11" spans="1:7" ht="42.75" customHeight="1" x14ac:dyDescent="0.2">
      <c r="A11" s="29" t="s">
        <v>21</v>
      </c>
      <c r="B11"/>
      <c r="C11"/>
      <c r="D11"/>
      <c r="E11"/>
      <c r="F11"/>
      <c r="G11"/>
    </row>
    <row r="12" spans="1:7" ht="53.25" customHeight="1" x14ac:dyDescent="0.2">
      <c r="A12"/>
      <c r="B12"/>
      <c r="C12"/>
      <c r="D12"/>
      <c r="E12"/>
      <c r="F12"/>
      <c r="G12"/>
    </row>
    <row r="13" spans="1:7" ht="53.25" customHeight="1" x14ac:dyDescent="0.2">
      <c r="A13"/>
      <c r="B13"/>
      <c r="C13"/>
      <c r="D13"/>
      <c r="E13"/>
      <c r="F13"/>
      <c r="G13"/>
    </row>
    <row r="14" spans="1:7" ht="53.25" customHeight="1" x14ac:dyDescent="0.2">
      <c r="A14"/>
      <c r="B14"/>
      <c r="C14"/>
      <c r="D14"/>
      <c r="E14"/>
      <c r="F14"/>
      <c r="G14"/>
    </row>
    <row r="15" spans="1:7" ht="43.5" customHeight="1" x14ac:dyDescent="0.2">
      <c r="A15"/>
      <c r="B15"/>
      <c r="C15"/>
      <c r="D15"/>
      <c r="E15"/>
      <c r="F15"/>
      <c r="G15"/>
    </row>
    <row r="16" spans="1:7" ht="53.25" customHeight="1" x14ac:dyDescent="0.2">
      <c r="A16"/>
      <c r="B16"/>
      <c r="C16"/>
      <c r="D16"/>
      <c r="E16"/>
      <c r="F16"/>
      <c r="G16"/>
    </row>
    <row r="17" spans="1:7" ht="53.25" customHeight="1" x14ac:dyDescent="0.2">
      <c r="A17"/>
      <c r="B17"/>
      <c r="C17"/>
      <c r="D17"/>
      <c r="E17"/>
      <c r="F17"/>
      <c r="G17"/>
    </row>
    <row r="18" spans="1:7" ht="53.25" customHeight="1" x14ac:dyDescent="0.2">
      <c r="A18"/>
      <c r="B18"/>
      <c r="C18"/>
      <c r="D18"/>
      <c r="E18"/>
      <c r="F18"/>
      <c r="G18"/>
    </row>
    <row r="19" spans="1:7" ht="43.5" customHeight="1" x14ac:dyDescent="0.2">
      <c r="A19"/>
      <c r="B19"/>
      <c r="C19"/>
      <c r="D19"/>
      <c r="E19"/>
      <c r="F19"/>
      <c r="G19"/>
    </row>
    <row r="20" spans="1:7" ht="74.25" customHeight="1" x14ac:dyDescent="0.2">
      <c r="A20"/>
      <c r="B20"/>
      <c r="C20"/>
      <c r="D20"/>
      <c r="E20"/>
      <c r="F20"/>
      <c r="G20"/>
    </row>
    <row r="21" spans="1:7" ht="102" customHeight="1" x14ac:dyDescent="0.2">
      <c r="A21"/>
      <c r="B21"/>
      <c r="C21"/>
      <c r="D21"/>
      <c r="E21"/>
      <c r="F21"/>
      <c r="G21"/>
    </row>
    <row r="22" spans="1:7" ht="53.25" customHeight="1" x14ac:dyDescent="0.2">
      <c r="A22"/>
      <c r="B22"/>
      <c r="C22"/>
      <c r="D22"/>
      <c r="E22"/>
      <c r="F22"/>
      <c r="G22"/>
    </row>
    <row r="23" spans="1:7" ht="34.5" customHeight="1" x14ac:dyDescent="0.2">
      <c r="A23"/>
      <c r="B23"/>
      <c r="C23"/>
      <c r="D23"/>
      <c r="E23"/>
      <c r="F23"/>
      <c r="G23"/>
    </row>
    <row r="24" spans="1:7" ht="4.5" customHeight="1" x14ac:dyDescent="0.2">
      <c r="A24"/>
      <c r="B24"/>
      <c r="C24"/>
      <c r="D24"/>
      <c r="E24"/>
      <c r="F24"/>
      <c r="G24"/>
    </row>
    <row r="25" spans="1:7" ht="12.75" hidden="1" customHeight="1" x14ac:dyDescent="0.2">
      <c r="A25"/>
      <c r="B25"/>
      <c r="C25"/>
      <c r="D25"/>
      <c r="E25"/>
      <c r="F25"/>
      <c r="G25"/>
    </row>
    <row r="26" spans="1:7" ht="12.75" hidden="1" customHeight="1" x14ac:dyDescent="0.2">
      <c r="A26"/>
      <c r="B26"/>
      <c r="C26"/>
      <c r="D26"/>
      <c r="E26"/>
      <c r="F26"/>
      <c r="G26"/>
    </row>
    <row r="27" spans="1:7" ht="12.75" hidden="1" customHeight="1" x14ac:dyDescent="0.2">
      <c r="A27"/>
      <c r="B27"/>
      <c r="C27"/>
      <c r="D27"/>
      <c r="E27"/>
      <c r="F27"/>
      <c r="G27"/>
    </row>
    <row r="28" spans="1:7" ht="12.75" hidden="1" customHeight="1" x14ac:dyDescent="0.2">
      <c r="A28"/>
      <c r="B28"/>
      <c r="C28"/>
      <c r="D28"/>
      <c r="E28"/>
      <c r="F28"/>
      <c r="G28"/>
    </row>
    <row r="29" spans="1:7" ht="12.75" hidden="1" customHeight="1" x14ac:dyDescent="0.2">
      <c r="A29"/>
      <c r="B29"/>
      <c r="C29"/>
      <c r="D29"/>
      <c r="E29"/>
      <c r="F29"/>
      <c r="G29"/>
    </row>
    <row r="30" spans="1:7" ht="12.75" hidden="1" customHeight="1" x14ac:dyDescent="0.2">
      <c r="A30"/>
      <c r="B30"/>
      <c r="C30"/>
      <c r="D30"/>
      <c r="E30"/>
      <c r="F30"/>
      <c r="G30"/>
    </row>
    <row r="31" spans="1:7" ht="12.75" hidden="1" customHeight="1" x14ac:dyDescent="0.2">
      <c r="A31"/>
      <c r="B31"/>
      <c r="C31"/>
      <c r="D31"/>
      <c r="E31"/>
      <c r="F31"/>
      <c r="G31"/>
    </row>
    <row r="32" spans="1:7" ht="12.75" hidden="1" customHeight="1" x14ac:dyDescent="0.2">
      <c r="A32"/>
      <c r="B32"/>
      <c r="C32"/>
      <c r="D32"/>
      <c r="E32"/>
      <c r="F32"/>
      <c r="G32"/>
    </row>
    <row r="33" spans="1:7" ht="12.75" hidden="1" customHeight="1" x14ac:dyDescent="0.2">
      <c r="A33"/>
      <c r="B33"/>
      <c r="C33"/>
      <c r="D33"/>
      <c r="E33"/>
      <c r="F33"/>
      <c r="G33"/>
    </row>
    <row r="34" spans="1:7" ht="12.75" hidden="1" customHeight="1" x14ac:dyDescent="0.2">
      <c r="A34"/>
      <c r="B34"/>
      <c r="C34"/>
      <c r="D34"/>
      <c r="E34"/>
      <c r="F34"/>
      <c r="G34"/>
    </row>
    <row r="35" spans="1:7" ht="12.75" hidden="1" customHeight="1" x14ac:dyDescent="0.2">
      <c r="A35"/>
      <c r="B35"/>
      <c r="C35"/>
      <c r="D35"/>
      <c r="E35"/>
      <c r="F35"/>
      <c r="G35"/>
    </row>
    <row r="36" spans="1:7" ht="12.75" hidden="1" customHeight="1" x14ac:dyDescent="0.2">
      <c r="A36"/>
      <c r="B36"/>
      <c r="C36"/>
      <c r="D36"/>
      <c r="E36"/>
      <c r="F36"/>
      <c r="G36"/>
    </row>
    <row r="37" spans="1:7" ht="12.75" customHeight="1" x14ac:dyDescent="0.2">
      <c r="A37"/>
      <c r="B37"/>
      <c r="C37"/>
      <c r="D37"/>
      <c r="E37"/>
      <c r="F37"/>
      <c r="G37"/>
    </row>
    <row r="38" spans="1:7" ht="12.75" customHeight="1" x14ac:dyDescent="0.2">
      <c r="A38"/>
      <c r="B38"/>
      <c r="C38"/>
      <c r="D38"/>
      <c r="E38"/>
      <c r="F38"/>
      <c r="G38"/>
    </row>
    <row r="39" spans="1:7" ht="12.75" customHeight="1" x14ac:dyDescent="0.2">
      <c r="A39"/>
      <c r="B39"/>
      <c r="C39"/>
      <c r="D39"/>
      <c r="E39"/>
      <c r="F39"/>
      <c r="G39"/>
    </row>
    <row r="40" spans="1:7" ht="12.75" customHeight="1" x14ac:dyDescent="0.2">
      <c r="A40"/>
      <c r="B40"/>
      <c r="C40"/>
      <c r="D40"/>
      <c r="E40"/>
      <c r="F40"/>
      <c r="G40"/>
    </row>
    <row r="41" spans="1:7" ht="12.75" customHeight="1" x14ac:dyDescent="0.2">
      <c r="A41"/>
      <c r="B41"/>
      <c r="C41"/>
      <c r="D41"/>
      <c r="E41"/>
      <c r="F41"/>
      <c r="G41"/>
    </row>
    <row r="42" spans="1:7" ht="12.75" customHeight="1" x14ac:dyDescent="0.2">
      <c r="A42"/>
      <c r="B42"/>
      <c r="C42"/>
      <c r="D42"/>
      <c r="E42"/>
      <c r="F42"/>
      <c r="G42"/>
    </row>
    <row r="43" spans="1:7" ht="12.75" customHeight="1" x14ac:dyDescent="0.2">
      <c r="A43"/>
      <c r="B43"/>
      <c r="C43"/>
      <c r="D43"/>
      <c r="E43"/>
      <c r="F43"/>
      <c r="G43"/>
    </row>
    <row r="44" spans="1:7" ht="12.75" customHeight="1" x14ac:dyDescent="0.2">
      <c r="A44"/>
      <c r="B44"/>
      <c r="C44"/>
      <c r="D44"/>
      <c r="E44"/>
      <c r="F44"/>
      <c r="G44"/>
    </row>
    <row r="45" spans="1:7" ht="12.75" customHeight="1" x14ac:dyDescent="0.2">
      <c r="A45"/>
      <c r="B45"/>
      <c r="C45"/>
      <c r="D45"/>
      <c r="E45"/>
      <c r="F45"/>
      <c r="G45"/>
    </row>
    <row r="46" spans="1:7" ht="12.75" customHeight="1" x14ac:dyDescent="0.2">
      <c r="A46"/>
      <c r="B46"/>
      <c r="C46"/>
      <c r="D46"/>
      <c r="E46"/>
      <c r="F46"/>
      <c r="G46"/>
    </row>
    <row r="47" spans="1:7" ht="12.75" customHeight="1" x14ac:dyDescent="0.2">
      <c r="A47"/>
      <c r="B47"/>
      <c r="C47"/>
      <c r="D47"/>
      <c r="E47"/>
      <c r="F47"/>
      <c r="G47"/>
    </row>
    <row r="48" spans="1:7" ht="12.75" customHeight="1" x14ac:dyDescent="0.2">
      <c r="A48"/>
      <c r="B48"/>
      <c r="C48"/>
      <c r="D48"/>
      <c r="E48"/>
      <c r="F48"/>
      <c r="G48"/>
    </row>
    <row r="49" spans="1:7" ht="12.75" customHeight="1" x14ac:dyDescent="0.2">
      <c r="A49"/>
      <c r="B49"/>
      <c r="C49"/>
      <c r="D49"/>
      <c r="E49"/>
      <c r="F49"/>
      <c r="G49"/>
    </row>
    <row r="50" spans="1:7" ht="12.75" customHeight="1" x14ac:dyDescent="0.2">
      <c r="A50"/>
      <c r="B50"/>
      <c r="C50"/>
      <c r="D50"/>
      <c r="E50"/>
      <c r="F50"/>
      <c r="G50"/>
    </row>
    <row r="51" spans="1:7" ht="12.75" customHeight="1" x14ac:dyDescent="0.2">
      <c r="A51"/>
      <c r="B51"/>
      <c r="C51"/>
      <c r="D51"/>
      <c r="E51"/>
      <c r="F51"/>
      <c r="G51"/>
    </row>
    <row r="52" spans="1:7" ht="12.75" customHeight="1" x14ac:dyDescent="0.2">
      <c r="A52"/>
      <c r="B52"/>
      <c r="C52"/>
      <c r="D52"/>
      <c r="E52"/>
      <c r="F52"/>
      <c r="G52"/>
    </row>
    <row r="53" spans="1:7" ht="12.75" customHeight="1" x14ac:dyDescent="0.2">
      <c r="A53"/>
      <c r="B53"/>
      <c r="C53"/>
      <c r="D53"/>
      <c r="E53"/>
      <c r="F53"/>
      <c r="G53"/>
    </row>
    <row r="54" spans="1:7" ht="12.75" customHeight="1" x14ac:dyDescent="0.2">
      <c r="A54"/>
      <c r="B54"/>
      <c r="C54"/>
      <c r="D54"/>
      <c r="E54"/>
      <c r="F54"/>
      <c r="G54"/>
    </row>
    <row r="55" spans="1:7" ht="12.75" customHeight="1" x14ac:dyDescent="0.2">
      <c r="A55"/>
      <c r="B55"/>
      <c r="C55"/>
      <c r="D55"/>
      <c r="E55"/>
      <c r="F55"/>
      <c r="G55"/>
    </row>
    <row r="56" spans="1:7" ht="12.75" customHeight="1" x14ac:dyDescent="0.2">
      <c r="A56"/>
      <c r="B56"/>
      <c r="C56"/>
      <c r="D56"/>
      <c r="E56"/>
      <c r="F56"/>
      <c r="G56"/>
    </row>
    <row r="57" spans="1:7" ht="12.75" customHeight="1" x14ac:dyDescent="0.2">
      <c r="A57"/>
      <c r="B57"/>
      <c r="C57"/>
      <c r="D57"/>
      <c r="E57"/>
      <c r="F57"/>
      <c r="G57"/>
    </row>
    <row r="58" spans="1:7" ht="12.75" customHeight="1" x14ac:dyDescent="0.2">
      <c r="A58"/>
      <c r="B58"/>
      <c r="C58"/>
      <c r="D58"/>
      <c r="E58"/>
      <c r="F58"/>
      <c r="G58"/>
    </row>
    <row r="59" spans="1:7" ht="12.75" customHeight="1" x14ac:dyDescent="0.2">
      <c r="A59"/>
      <c r="B59"/>
      <c r="C59"/>
      <c r="D59"/>
      <c r="E59"/>
      <c r="F59"/>
      <c r="G59"/>
    </row>
    <row r="60" spans="1:7" ht="12.75" customHeight="1" x14ac:dyDescent="0.2">
      <c r="A60"/>
      <c r="B60"/>
      <c r="C60"/>
      <c r="D60"/>
      <c r="E60"/>
      <c r="F60"/>
      <c r="G60"/>
    </row>
    <row r="61" spans="1:7" ht="12.75" customHeight="1" x14ac:dyDescent="0.2">
      <c r="A61"/>
      <c r="B61"/>
      <c r="C61"/>
      <c r="D61"/>
      <c r="E61"/>
      <c r="F61"/>
      <c r="G61"/>
    </row>
    <row r="62" spans="1:7" ht="12.75" customHeight="1" x14ac:dyDescent="0.2">
      <c r="A62"/>
      <c r="B62"/>
      <c r="C62"/>
      <c r="D62"/>
      <c r="E62"/>
      <c r="F62"/>
      <c r="G62"/>
    </row>
    <row r="63" spans="1:7" ht="12.75" customHeight="1" x14ac:dyDescent="0.2">
      <c r="A63"/>
      <c r="B63"/>
      <c r="C63"/>
      <c r="D63"/>
      <c r="E63"/>
      <c r="F63"/>
      <c r="G63"/>
    </row>
    <row r="64" spans="1:7" ht="12.75" customHeight="1" x14ac:dyDescent="0.2">
      <c r="A64"/>
      <c r="B64"/>
      <c r="C64"/>
      <c r="D64"/>
      <c r="E64"/>
      <c r="F64"/>
      <c r="G64"/>
    </row>
    <row r="65" spans="1:7" ht="12.75" customHeight="1" x14ac:dyDescent="0.2">
      <c r="A65"/>
      <c r="B65"/>
      <c r="C65"/>
      <c r="D65"/>
      <c r="E65"/>
      <c r="F65"/>
      <c r="G65"/>
    </row>
    <row r="66" spans="1:7" ht="12.75" customHeight="1" x14ac:dyDescent="0.2">
      <c r="A66"/>
      <c r="B66"/>
      <c r="C66"/>
      <c r="D66"/>
      <c r="E66"/>
      <c r="F66"/>
      <c r="G66"/>
    </row>
    <row r="67" spans="1:7" ht="12.75" customHeight="1" x14ac:dyDescent="0.2">
      <c r="A67"/>
      <c r="B67"/>
      <c r="C67"/>
      <c r="D67"/>
      <c r="E67"/>
      <c r="F67"/>
      <c r="G67"/>
    </row>
    <row r="68" spans="1:7" ht="12.75" customHeight="1" x14ac:dyDescent="0.2">
      <c r="A68"/>
      <c r="B68"/>
      <c r="C68"/>
      <c r="D68"/>
      <c r="E68"/>
      <c r="F68"/>
      <c r="G68"/>
    </row>
    <row r="69" spans="1:7" ht="12.75" customHeight="1" x14ac:dyDescent="0.2">
      <c r="A69"/>
      <c r="B69"/>
      <c r="C69"/>
      <c r="D69"/>
      <c r="E69"/>
      <c r="F69"/>
      <c r="G69"/>
    </row>
    <row r="70" spans="1:7" ht="12.75" customHeight="1" x14ac:dyDescent="0.2">
      <c r="A70"/>
      <c r="B70"/>
      <c r="C70"/>
      <c r="D70"/>
      <c r="E70"/>
      <c r="F70"/>
      <c r="G70"/>
    </row>
    <row r="71" spans="1:7" ht="12.75" customHeight="1" x14ac:dyDescent="0.2">
      <c r="A71"/>
      <c r="B71"/>
      <c r="C71"/>
      <c r="D71"/>
      <c r="E71"/>
      <c r="F71"/>
      <c r="G71"/>
    </row>
    <row r="72" spans="1:7" ht="12.75" customHeight="1" x14ac:dyDescent="0.2">
      <c r="A72"/>
      <c r="B72"/>
      <c r="C72"/>
      <c r="D72"/>
      <c r="E72"/>
      <c r="F72"/>
      <c r="G72"/>
    </row>
    <row r="73" spans="1:7" ht="12.75" customHeight="1" x14ac:dyDescent="0.2">
      <c r="A73"/>
      <c r="B73"/>
      <c r="C73"/>
      <c r="D73"/>
      <c r="E73"/>
      <c r="F73"/>
      <c r="G73"/>
    </row>
    <row r="74" spans="1:7" ht="12.75" customHeight="1" x14ac:dyDescent="0.2">
      <c r="A74"/>
      <c r="B74"/>
      <c r="C74"/>
      <c r="D74"/>
      <c r="E74"/>
      <c r="F74"/>
      <c r="G74"/>
    </row>
    <row r="75" spans="1:7" ht="12.75" customHeight="1" x14ac:dyDescent="0.2">
      <c r="A75"/>
      <c r="B75"/>
      <c r="C75"/>
      <c r="D75"/>
      <c r="E75"/>
      <c r="F75"/>
      <c r="G75"/>
    </row>
    <row r="76" spans="1:7" ht="12.75" customHeight="1" x14ac:dyDescent="0.2">
      <c r="A76"/>
      <c r="B76"/>
      <c r="C76"/>
      <c r="D76"/>
      <c r="E76"/>
      <c r="F76"/>
      <c r="G76"/>
    </row>
    <row r="77" spans="1:7" ht="12.75" customHeight="1" x14ac:dyDescent="0.2">
      <c r="A77"/>
      <c r="B77"/>
      <c r="C77"/>
      <c r="D77"/>
      <c r="E77"/>
      <c r="F77"/>
      <c r="G77"/>
    </row>
    <row r="78" spans="1:7" ht="12.75" customHeight="1" x14ac:dyDescent="0.2">
      <c r="A78"/>
      <c r="B78"/>
      <c r="C78"/>
      <c r="D78"/>
      <c r="E78"/>
      <c r="F78"/>
      <c r="G78"/>
    </row>
    <row r="79" spans="1:7" ht="12.75" customHeight="1" x14ac:dyDescent="0.2">
      <c r="A79"/>
      <c r="B79"/>
      <c r="C79"/>
      <c r="D79"/>
      <c r="E79"/>
      <c r="F79"/>
      <c r="G79"/>
    </row>
    <row r="80" spans="1:7" ht="12.75" customHeight="1" x14ac:dyDescent="0.2">
      <c r="A80"/>
      <c r="B80"/>
      <c r="C80"/>
      <c r="D80"/>
      <c r="E80"/>
      <c r="F80"/>
      <c r="G80"/>
    </row>
    <row r="81" spans="1:7" ht="12.75" customHeight="1" x14ac:dyDescent="0.2">
      <c r="A81"/>
      <c r="B81"/>
      <c r="C81"/>
      <c r="D81"/>
      <c r="E81"/>
      <c r="F81"/>
      <c r="G81"/>
    </row>
    <row r="82" spans="1:7" ht="12.75" customHeight="1" x14ac:dyDescent="0.2">
      <c r="A82"/>
      <c r="B82"/>
      <c r="C82"/>
      <c r="D82"/>
      <c r="E82"/>
      <c r="F82"/>
      <c r="G82"/>
    </row>
    <row r="83" spans="1:7" ht="12.75" customHeight="1" x14ac:dyDescent="0.2">
      <c r="A83"/>
      <c r="B83"/>
      <c r="C83"/>
      <c r="D83"/>
      <c r="E83"/>
      <c r="F83"/>
      <c r="G83"/>
    </row>
    <row r="84" spans="1:7" ht="12.75" customHeight="1" x14ac:dyDescent="0.2">
      <c r="A84"/>
      <c r="B84"/>
      <c r="C84"/>
      <c r="D84"/>
      <c r="E84"/>
      <c r="F84"/>
      <c r="G84"/>
    </row>
    <row r="85" spans="1:7" ht="12.75" customHeight="1" x14ac:dyDescent="0.2">
      <c r="A85"/>
      <c r="B85"/>
      <c r="C85"/>
      <c r="D85"/>
      <c r="E85"/>
      <c r="F85"/>
      <c r="G85"/>
    </row>
    <row r="86" spans="1:7" ht="12.75" customHeight="1" x14ac:dyDescent="0.2">
      <c r="A86"/>
      <c r="B86"/>
      <c r="C86"/>
      <c r="D86"/>
      <c r="E86"/>
      <c r="F86"/>
      <c r="G86"/>
    </row>
    <row r="87" spans="1:7" ht="12.75" customHeight="1" x14ac:dyDescent="0.2">
      <c r="A87"/>
      <c r="B87"/>
      <c r="C87"/>
      <c r="D87"/>
      <c r="E87"/>
      <c r="F87"/>
      <c r="G87"/>
    </row>
    <row r="88" spans="1:7" ht="12.75" customHeight="1" x14ac:dyDescent="0.2">
      <c r="A88"/>
      <c r="B88"/>
      <c r="C88"/>
      <c r="D88"/>
      <c r="E88"/>
      <c r="F88"/>
      <c r="G88"/>
    </row>
    <row r="89" spans="1:7" ht="12.75" customHeight="1" x14ac:dyDescent="0.2">
      <c r="A89"/>
      <c r="B89"/>
      <c r="C89"/>
      <c r="D89"/>
      <c r="E89"/>
      <c r="F89"/>
      <c r="G89"/>
    </row>
    <row r="90" spans="1:7" ht="12.75" customHeight="1" x14ac:dyDescent="0.2">
      <c r="A90"/>
      <c r="B90"/>
      <c r="C90"/>
      <c r="D90"/>
      <c r="E90"/>
      <c r="F90"/>
      <c r="G90"/>
    </row>
    <row r="91" spans="1:7" ht="12.75" customHeight="1" x14ac:dyDescent="0.2">
      <c r="A91"/>
      <c r="B91"/>
      <c r="C91"/>
      <c r="D91"/>
      <c r="E91"/>
      <c r="F91"/>
      <c r="G91"/>
    </row>
    <row r="92" spans="1:7" ht="12.75" customHeight="1" x14ac:dyDescent="0.2">
      <c r="A92"/>
      <c r="B92"/>
      <c r="C92"/>
      <c r="D92"/>
      <c r="E92"/>
      <c r="F92"/>
      <c r="G92"/>
    </row>
    <row r="93" spans="1:7" ht="12.75" customHeight="1" x14ac:dyDescent="0.2">
      <c r="A93"/>
      <c r="B93"/>
      <c r="C93"/>
      <c r="D93"/>
      <c r="E93"/>
      <c r="F93"/>
      <c r="G93"/>
    </row>
    <row r="94" spans="1:7" ht="12.75" customHeight="1" x14ac:dyDescent="0.2">
      <c r="A94"/>
      <c r="B94"/>
      <c r="C94"/>
      <c r="D94"/>
      <c r="E94"/>
      <c r="F94"/>
      <c r="G94"/>
    </row>
    <row r="95" spans="1:7" ht="12.75" customHeight="1" x14ac:dyDescent="0.2">
      <c r="A95"/>
      <c r="B95"/>
      <c r="C95"/>
      <c r="D95"/>
      <c r="E95"/>
      <c r="F95"/>
      <c r="G95"/>
    </row>
    <row r="96" spans="1:7" ht="12.75" customHeight="1" x14ac:dyDescent="0.2">
      <c r="A96"/>
      <c r="B96"/>
      <c r="C96"/>
      <c r="D96"/>
      <c r="E96"/>
      <c r="F96"/>
      <c r="G96"/>
    </row>
    <row r="97" spans="1:7" ht="12.75" customHeight="1" x14ac:dyDescent="0.2">
      <c r="A97"/>
      <c r="B97"/>
      <c r="C97"/>
      <c r="D97"/>
      <c r="E97"/>
      <c r="F97"/>
      <c r="G97"/>
    </row>
    <row r="98" spans="1:7" ht="12.75" customHeight="1" x14ac:dyDescent="0.2">
      <c r="A98"/>
      <c r="B98"/>
      <c r="C98"/>
      <c r="D98"/>
      <c r="E98"/>
      <c r="F98"/>
      <c r="G98"/>
    </row>
    <row r="99" spans="1:7" ht="12.75" customHeight="1" x14ac:dyDescent="0.2">
      <c r="A99"/>
      <c r="B99"/>
      <c r="C99"/>
      <c r="D99"/>
      <c r="E99"/>
      <c r="F99"/>
      <c r="G99"/>
    </row>
    <row r="100" spans="1:7" ht="12.75" customHeight="1" x14ac:dyDescent="0.2">
      <c r="A100"/>
      <c r="B100"/>
      <c r="C100"/>
      <c r="D100"/>
      <c r="E100"/>
      <c r="F100"/>
      <c r="G100"/>
    </row>
    <row r="101" spans="1:7" ht="12.75" customHeight="1" x14ac:dyDescent="0.2">
      <c r="A101"/>
      <c r="B101"/>
      <c r="C101"/>
      <c r="D101"/>
      <c r="E101"/>
      <c r="F101"/>
      <c r="G101"/>
    </row>
    <row r="102" spans="1:7" ht="12.75" customHeight="1" x14ac:dyDescent="0.2">
      <c r="A102"/>
      <c r="B102"/>
      <c r="C102"/>
      <c r="D102"/>
      <c r="E102"/>
      <c r="F102"/>
      <c r="G102"/>
    </row>
    <row r="103" spans="1:7" ht="12.75" customHeight="1" x14ac:dyDescent="0.2">
      <c r="A103"/>
      <c r="B103"/>
      <c r="C103"/>
      <c r="D103"/>
      <c r="E103"/>
      <c r="F103"/>
      <c r="G103"/>
    </row>
    <row r="104" spans="1:7" ht="12.75" customHeight="1" x14ac:dyDescent="0.2">
      <c r="A104"/>
      <c r="B104"/>
      <c r="C104"/>
      <c r="D104"/>
      <c r="E104"/>
      <c r="F104"/>
      <c r="G104"/>
    </row>
    <row r="105" spans="1:7" ht="12.75" customHeight="1" x14ac:dyDescent="0.2">
      <c r="A105"/>
      <c r="B105"/>
      <c r="C105"/>
      <c r="D105"/>
      <c r="E105"/>
      <c r="F105"/>
      <c r="G105"/>
    </row>
    <row r="106" spans="1:7" ht="12.75" customHeight="1" x14ac:dyDescent="0.2">
      <c r="A106"/>
      <c r="B106"/>
      <c r="C106"/>
      <c r="D106"/>
      <c r="E106"/>
      <c r="F106"/>
      <c r="G106"/>
    </row>
    <row r="107" spans="1:7" ht="12.75" customHeight="1" x14ac:dyDescent="0.2">
      <c r="A107"/>
      <c r="B107"/>
      <c r="C107"/>
      <c r="D107"/>
      <c r="E107"/>
      <c r="F107"/>
      <c r="G107"/>
    </row>
    <row r="108" spans="1:7" ht="12.75" customHeight="1" x14ac:dyDescent="0.2">
      <c r="A108"/>
      <c r="B108"/>
      <c r="C108"/>
      <c r="D108"/>
      <c r="E108"/>
      <c r="F108"/>
      <c r="G108"/>
    </row>
    <row r="109" spans="1:7" ht="12.75" customHeight="1" x14ac:dyDescent="0.2">
      <c r="A109"/>
      <c r="B109"/>
      <c r="C109"/>
      <c r="D109"/>
      <c r="E109"/>
      <c r="F109"/>
      <c r="G109"/>
    </row>
    <row r="110" spans="1:7" ht="12.75" customHeight="1" x14ac:dyDescent="0.2">
      <c r="A110"/>
      <c r="B110"/>
      <c r="C110"/>
      <c r="D110"/>
      <c r="E110"/>
      <c r="F110"/>
      <c r="G110"/>
    </row>
    <row r="111" spans="1:7" ht="12.75" customHeight="1" x14ac:dyDescent="0.2">
      <c r="A111"/>
      <c r="B111"/>
      <c r="C111"/>
      <c r="D111"/>
      <c r="E111"/>
      <c r="F111"/>
      <c r="G111"/>
    </row>
    <row r="112" spans="1:7" ht="12.75" customHeight="1" x14ac:dyDescent="0.2">
      <c r="A112"/>
      <c r="B112"/>
      <c r="C112"/>
      <c r="D112"/>
      <c r="E112"/>
      <c r="F112"/>
      <c r="G112"/>
    </row>
    <row r="113" spans="1:7" ht="12.75" customHeight="1" x14ac:dyDescent="0.2">
      <c r="A113"/>
      <c r="B113"/>
      <c r="C113"/>
      <c r="D113"/>
      <c r="E113"/>
      <c r="F113"/>
      <c r="G113"/>
    </row>
    <row r="114" spans="1:7" ht="12.75" customHeight="1" x14ac:dyDescent="0.2">
      <c r="A114"/>
      <c r="B114"/>
      <c r="C114"/>
      <c r="D114"/>
      <c r="E114"/>
      <c r="F114"/>
      <c r="G114"/>
    </row>
    <row r="115" spans="1:7" ht="12.75" customHeight="1" x14ac:dyDescent="0.2">
      <c r="A115"/>
      <c r="B115"/>
      <c r="C115"/>
      <c r="D115"/>
      <c r="E115"/>
      <c r="F115"/>
      <c r="G115"/>
    </row>
    <row r="116" spans="1:7" ht="12.75" customHeight="1" x14ac:dyDescent="0.2">
      <c r="A116"/>
      <c r="B116"/>
      <c r="C116"/>
      <c r="D116"/>
      <c r="E116"/>
      <c r="F116"/>
      <c r="G116"/>
    </row>
    <row r="117" spans="1:7" ht="12.75" customHeight="1" x14ac:dyDescent="0.2">
      <c r="A117"/>
      <c r="B117"/>
      <c r="C117"/>
      <c r="D117"/>
      <c r="E117"/>
      <c r="F117"/>
      <c r="G117"/>
    </row>
    <row r="118" spans="1:7" ht="12.75" customHeight="1" x14ac:dyDescent="0.2">
      <c r="A118"/>
      <c r="B118"/>
      <c r="C118"/>
      <c r="D118"/>
      <c r="E118"/>
      <c r="F118"/>
      <c r="G118"/>
    </row>
    <row r="119" spans="1:7" ht="12.75" customHeight="1" x14ac:dyDescent="0.2">
      <c r="A119"/>
      <c r="B119"/>
      <c r="C119"/>
      <c r="D119"/>
      <c r="E119"/>
      <c r="F119"/>
      <c r="G119"/>
    </row>
    <row r="120" spans="1:7" ht="12.75" customHeight="1" x14ac:dyDescent="0.2">
      <c r="A120"/>
      <c r="B120"/>
      <c r="C120"/>
      <c r="D120"/>
      <c r="E120"/>
      <c r="F120"/>
      <c r="G120"/>
    </row>
    <row r="121" spans="1:7" ht="12.75" customHeight="1" x14ac:dyDescent="0.2">
      <c r="A121"/>
      <c r="B121"/>
      <c r="C121"/>
      <c r="D121"/>
      <c r="E121"/>
      <c r="F121"/>
      <c r="G121"/>
    </row>
    <row r="122" spans="1:7" ht="12.75" customHeight="1" x14ac:dyDescent="0.2">
      <c r="A122"/>
      <c r="B122"/>
      <c r="C122"/>
      <c r="D122"/>
      <c r="E122"/>
      <c r="F122"/>
      <c r="G122"/>
    </row>
    <row r="123" spans="1:7" ht="12.75" customHeight="1" x14ac:dyDescent="0.2">
      <c r="A123"/>
      <c r="B123"/>
      <c r="C123"/>
      <c r="D123"/>
      <c r="E123"/>
      <c r="F123"/>
      <c r="G123"/>
    </row>
    <row r="124" spans="1:7" ht="12.75" customHeight="1" x14ac:dyDescent="0.2">
      <c r="A124"/>
      <c r="B124"/>
      <c r="C124"/>
      <c r="D124"/>
      <c r="E124"/>
      <c r="F124"/>
      <c r="G124"/>
    </row>
    <row r="125" spans="1:7" ht="12.75" customHeight="1" x14ac:dyDescent="0.2">
      <c r="A125"/>
      <c r="B125"/>
      <c r="C125"/>
      <c r="D125"/>
      <c r="E125"/>
      <c r="F125"/>
      <c r="G125"/>
    </row>
    <row r="126" spans="1:7" ht="12.75" customHeight="1" x14ac:dyDescent="0.2">
      <c r="A126"/>
      <c r="B126"/>
      <c r="C126"/>
      <c r="D126"/>
      <c r="E126"/>
      <c r="F126"/>
      <c r="G126"/>
    </row>
    <row r="127" spans="1:7" ht="12.75" customHeight="1" x14ac:dyDescent="0.2">
      <c r="A127"/>
      <c r="B127"/>
      <c r="C127"/>
      <c r="D127"/>
      <c r="E127"/>
      <c r="F127"/>
      <c r="G127"/>
    </row>
    <row r="128" spans="1:7" ht="12.75" customHeight="1" x14ac:dyDescent="0.2">
      <c r="A128"/>
      <c r="B128"/>
      <c r="C128"/>
      <c r="D128"/>
      <c r="E128"/>
      <c r="F128"/>
      <c r="G128"/>
    </row>
    <row r="129" spans="1:7" ht="12.75" customHeight="1" x14ac:dyDescent="0.2">
      <c r="A129"/>
      <c r="B129"/>
      <c r="C129"/>
      <c r="D129"/>
      <c r="E129"/>
      <c r="F129"/>
      <c r="G129"/>
    </row>
    <row r="130" spans="1:7" ht="12.75" customHeight="1" x14ac:dyDescent="0.2">
      <c r="A130"/>
      <c r="B130"/>
      <c r="C130"/>
      <c r="D130"/>
      <c r="E130"/>
      <c r="F130"/>
      <c r="G130"/>
    </row>
    <row r="131" spans="1:7" ht="12.75" customHeight="1" x14ac:dyDescent="0.2">
      <c r="A131"/>
      <c r="B131"/>
      <c r="C131"/>
      <c r="D131"/>
      <c r="E131"/>
      <c r="F131"/>
      <c r="G131"/>
    </row>
    <row r="132" spans="1:7" ht="12.75" customHeight="1" x14ac:dyDescent="0.2">
      <c r="A132"/>
      <c r="B132"/>
      <c r="C132"/>
      <c r="D132"/>
      <c r="E132"/>
      <c r="F132"/>
      <c r="G132"/>
    </row>
    <row r="133" spans="1:7" ht="12.75" customHeight="1" x14ac:dyDescent="0.2">
      <c r="A133"/>
      <c r="B133"/>
      <c r="C133"/>
      <c r="D133"/>
      <c r="E133"/>
      <c r="F133"/>
      <c r="G133"/>
    </row>
    <row r="134" spans="1:7" ht="12.75" customHeight="1" x14ac:dyDescent="0.2">
      <c r="A134"/>
      <c r="B134"/>
      <c r="C134"/>
      <c r="D134"/>
      <c r="E134"/>
      <c r="F134"/>
      <c r="G134"/>
    </row>
    <row r="135" spans="1:7" ht="12.75" customHeight="1" x14ac:dyDescent="0.2">
      <c r="A135"/>
      <c r="B135"/>
      <c r="C135"/>
      <c r="D135"/>
      <c r="E135"/>
      <c r="F135"/>
      <c r="G135"/>
    </row>
    <row r="136" spans="1:7" ht="12.75" customHeight="1" x14ac:dyDescent="0.2">
      <c r="A136"/>
      <c r="B136"/>
      <c r="C136"/>
      <c r="D136"/>
      <c r="E136"/>
      <c r="F136"/>
      <c r="G136"/>
    </row>
    <row r="137" spans="1:7" ht="12.75" customHeight="1" x14ac:dyDescent="0.2">
      <c r="A137"/>
      <c r="B137"/>
      <c r="C137"/>
      <c r="D137"/>
      <c r="E137"/>
      <c r="F137"/>
      <c r="G137"/>
    </row>
    <row r="138" spans="1:7" ht="12.75" customHeight="1" x14ac:dyDescent="0.2">
      <c r="A138"/>
      <c r="B138"/>
      <c r="C138"/>
      <c r="D138"/>
      <c r="E138"/>
      <c r="F138"/>
      <c r="G138"/>
    </row>
    <row r="139" spans="1:7" ht="12.75" customHeight="1" x14ac:dyDescent="0.2">
      <c r="A139"/>
      <c r="B139"/>
      <c r="C139"/>
      <c r="D139"/>
      <c r="E139"/>
      <c r="F139"/>
      <c r="G139"/>
    </row>
    <row r="140" spans="1:7" ht="12.75" customHeight="1" x14ac:dyDescent="0.2">
      <c r="A140"/>
      <c r="B140"/>
      <c r="C140"/>
      <c r="D140"/>
      <c r="E140"/>
      <c r="F140"/>
      <c r="G140"/>
    </row>
    <row r="141" spans="1:7" ht="12.75" customHeight="1" x14ac:dyDescent="0.2">
      <c r="A141"/>
      <c r="B141"/>
      <c r="C141"/>
      <c r="D141"/>
      <c r="E141"/>
      <c r="F141"/>
      <c r="G141"/>
    </row>
    <row r="142" spans="1:7" ht="12.75" customHeight="1" x14ac:dyDescent="0.2">
      <c r="A142"/>
      <c r="B142"/>
      <c r="C142"/>
      <c r="D142"/>
      <c r="E142"/>
      <c r="F142"/>
      <c r="G142"/>
    </row>
    <row r="143" spans="1:7" ht="12.75" customHeight="1" x14ac:dyDescent="0.2">
      <c r="A143"/>
      <c r="B143"/>
      <c r="C143"/>
      <c r="D143"/>
      <c r="E143"/>
      <c r="F143"/>
      <c r="G143"/>
    </row>
    <row r="144" spans="1:7" ht="12.75" customHeight="1" x14ac:dyDescent="0.2">
      <c r="A144"/>
      <c r="B144"/>
      <c r="C144"/>
      <c r="D144"/>
      <c r="E144"/>
      <c r="F144"/>
      <c r="G144"/>
    </row>
    <row r="145" spans="1:7" ht="12.75" customHeight="1" x14ac:dyDescent="0.2">
      <c r="A145"/>
      <c r="B145"/>
      <c r="C145"/>
      <c r="D145"/>
      <c r="E145"/>
      <c r="F145"/>
      <c r="G145"/>
    </row>
    <row r="146" spans="1:7" ht="12.75" customHeight="1" x14ac:dyDescent="0.2">
      <c r="A146"/>
      <c r="B146"/>
      <c r="C146"/>
      <c r="D146"/>
      <c r="E146"/>
      <c r="F146"/>
      <c r="G146"/>
    </row>
    <row r="147" spans="1:7" ht="12.75" customHeight="1" x14ac:dyDescent="0.2">
      <c r="A147"/>
      <c r="B147"/>
      <c r="C147"/>
      <c r="D147"/>
      <c r="E147"/>
      <c r="F147"/>
      <c r="G147"/>
    </row>
    <row r="148" spans="1:7" ht="12.75" customHeight="1" x14ac:dyDescent="0.2">
      <c r="A148"/>
      <c r="B148"/>
      <c r="C148"/>
      <c r="D148"/>
      <c r="E148"/>
      <c r="F148"/>
      <c r="G148"/>
    </row>
    <row r="149" spans="1:7" ht="12.75" customHeight="1" x14ac:dyDescent="0.2">
      <c r="A149"/>
      <c r="B149"/>
      <c r="C149"/>
      <c r="D149"/>
      <c r="E149"/>
      <c r="F149"/>
      <c r="G149"/>
    </row>
    <row r="150" spans="1:7" ht="12.75" customHeight="1" x14ac:dyDescent="0.2">
      <c r="A150"/>
      <c r="B150"/>
      <c r="C150"/>
      <c r="D150"/>
      <c r="E150"/>
      <c r="F150"/>
      <c r="G150"/>
    </row>
    <row r="151" spans="1:7" ht="12.75" customHeight="1" x14ac:dyDescent="0.2">
      <c r="A151"/>
      <c r="B151"/>
      <c r="C151"/>
      <c r="D151"/>
      <c r="E151"/>
      <c r="F151"/>
      <c r="G151"/>
    </row>
    <row r="152" spans="1:7" ht="12.75" customHeight="1" x14ac:dyDescent="0.2">
      <c r="A152"/>
      <c r="B152"/>
      <c r="C152"/>
      <c r="D152"/>
      <c r="E152"/>
      <c r="F152"/>
      <c r="G152"/>
    </row>
    <row r="153" spans="1:7" ht="12.75" customHeight="1" x14ac:dyDescent="0.2">
      <c r="A153"/>
      <c r="B153"/>
      <c r="C153"/>
      <c r="D153"/>
      <c r="E153"/>
      <c r="F153"/>
      <c r="G153"/>
    </row>
    <row r="154" spans="1:7" ht="12.75" customHeight="1" x14ac:dyDescent="0.2">
      <c r="A154"/>
      <c r="B154"/>
      <c r="C154"/>
      <c r="D154"/>
      <c r="E154"/>
      <c r="F154"/>
      <c r="G154"/>
    </row>
    <row r="155" spans="1:7" ht="12.75" customHeight="1" x14ac:dyDescent="0.2">
      <c r="A155"/>
      <c r="B155"/>
      <c r="C155"/>
      <c r="D155"/>
      <c r="E155"/>
      <c r="F155"/>
      <c r="G155"/>
    </row>
    <row r="156" spans="1:7" ht="12.75" customHeight="1" x14ac:dyDescent="0.2">
      <c r="A156"/>
      <c r="B156"/>
      <c r="C156"/>
      <c r="D156"/>
      <c r="E156"/>
      <c r="F156"/>
      <c r="G156"/>
    </row>
    <row r="157" spans="1:7" ht="12.75" customHeight="1" x14ac:dyDescent="0.2">
      <c r="A157"/>
      <c r="B157"/>
      <c r="C157"/>
      <c r="D157"/>
      <c r="E157"/>
      <c r="F157"/>
      <c r="G157"/>
    </row>
    <row r="158" spans="1:7" ht="12.75" customHeight="1" x14ac:dyDescent="0.2">
      <c r="A158"/>
      <c r="B158"/>
      <c r="C158"/>
      <c r="D158"/>
      <c r="E158"/>
      <c r="F158"/>
      <c r="G158"/>
    </row>
    <row r="159" spans="1:7" ht="12.75" customHeight="1" x14ac:dyDescent="0.2">
      <c r="A159"/>
      <c r="B159"/>
      <c r="C159"/>
      <c r="D159"/>
      <c r="E159"/>
      <c r="F159"/>
      <c r="G159"/>
    </row>
    <row r="160" spans="1:7" ht="12.75" customHeight="1" x14ac:dyDescent="0.2">
      <c r="A160"/>
      <c r="B160"/>
      <c r="C160"/>
      <c r="D160"/>
      <c r="E160"/>
      <c r="F160"/>
      <c r="G160"/>
    </row>
    <row r="161" spans="1:7" ht="12.75" customHeight="1" x14ac:dyDescent="0.2">
      <c r="A161"/>
      <c r="B161"/>
      <c r="C161"/>
      <c r="D161"/>
      <c r="E161"/>
      <c r="F161"/>
      <c r="G161"/>
    </row>
    <row r="162" spans="1:7" ht="12.75" customHeight="1" x14ac:dyDescent="0.2">
      <c r="A162"/>
      <c r="B162"/>
      <c r="C162"/>
      <c r="D162"/>
      <c r="E162"/>
      <c r="F162"/>
      <c r="G162"/>
    </row>
    <row r="163" spans="1:7" ht="12.75" customHeight="1" x14ac:dyDescent="0.2">
      <c r="A163"/>
      <c r="B163"/>
      <c r="C163"/>
      <c r="D163"/>
      <c r="E163"/>
      <c r="F163"/>
      <c r="G163"/>
    </row>
    <row r="164" spans="1:7" ht="12.75" customHeight="1" x14ac:dyDescent="0.2">
      <c r="A164"/>
      <c r="B164"/>
      <c r="C164"/>
      <c r="D164"/>
      <c r="E164"/>
      <c r="F164"/>
      <c r="G164"/>
    </row>
    <row r="165" spans="1:7" ht="12.75" customHeight="1" x14ac:dyDescent="0.2">
      <c r="A165"/>
      <c r="B165"/>
      <c r="C165"/>
      <c r="D165"/>
      <c r="E165"/>
      <c r="F165"/>
      <c r="G165"/>
    </row>
    <row r="166" spans="1:7" ht="12.75" customHeight="1" x14ac:dyDescent="0.2">
      <c r="A166"/>
      <c r="B166"/>
      <c r="C166"/>
      <c r="D166"/>
      <c r="E166"/>
      <c r="F166"/>
      <c r="G166"/>
    </row>
    <row r="167" spans="1:7" ht="12.75" customHeight="1" x14ac:dyDescent="0.2">
      <c r="A167"/>
      <c r="B167"/>
      <c r="C167"/>
      <c r="D167"/>
      <c r="E167"/>
      <c r="F167"/>
      <c r="G167"/>
    </row>
    <row r="168" spans="1:7" ht="12.75" customHeight="1" x14ac:dyDescent="0.2">
      <c r="A168"/>
      <c r="B168"/>
      <c r="C168"/>
      <c r="D168"/>
      <c r="E168"/>
      <c r="F168"/>
      <c r="G168"/>
    </row>
    <row r="169" spans="1:7" ht="12.75" customHeight="1" x14ac:dyDescent="0.2">
      <c r="A169"/>
      <c r="B169"/>
      <c r="C169"/>
      <c r="D169"/>
      <c r="E169"/>
      <c r="F169"/>
      <c r="G169"/>
    </row>
    <row r="170" spans="1:7" ht="12.75" customHeight="1" x14ac:dyDescent="0.2">
      <c r="A170"/>
      <c r="B170"/>
      <c r="C170"/>
      <c r="D170"/>
      <c r="E170"/>
      <c r="F170"/>
      <c r="G170"/>
    </row>
    <row r="171" spans="1:7" ht="12.75" customHeight="1" x14ac:dyDescent="0.2">
      <c r="A171"/>
      <c r="B171"/>
      <c r="C171"/>
      <c r="D171"/>
      <c r="E171"/>
      <c r="F171"/>
      <c r="G171"/>
    </row>
    <row r="172" spans="1:7" ht="12.75" customHeight="1" x14ac:dyDescent="0.2">
      <c r="A172"/>
      <c r="B172"/>
      <c r="C172"/>
      <c r="D172"/>
      <c r="E172"/>
      <c r="F172"/>
      <c r="G172"/>
    </row>
    <row r="173" spans="1:7" ht="12.75" customHeight="1" x14ac:dyDescent="0.2">
      <c r="A173"/>
      <c r="B173"/>
      <c r="C173"/>
      <c r="D173"/>
      <c r="E173"/>
      <c r="F173"/>
      <c r="G173"/>
    </row>
    <row r="174" spans="1:7" ht="12.75" customHeight="1" x14ac:dyDescent="0.2">
      <c r="A174"/>
      <c r="B174"/>
      <c r="C174"/>
      <c r="D174"/>
      <c r="E174"/>
      <c r="F174"/>
      <c r="G174"/>
    </row>
    <row r="175" spans="1:7" ht="12.75" customHeight="1" x14ac:dyDescent="0.2">
      <c r="A175"/>
      <c r="B175"/>
      <c r="C175"/>
      <c r="D175"/>
      <c r="E175"/>
      <c r="F175"/>
      <c r="G175"/>
    </row>
    <row r="176" spans="1:7" ht="12.75" customHeight="1" x14ac:dyDescent="0.2">
      <c r="A176"/>
      <c r="B176"/>
      <c r="C176"/>
      <c r="D176"/>
      <c r="E176"/>
      <c r="F176"/>
      <c r="G176"/>
    </row>
    <row r="177" spans="1:7" ht="12.75" customHeight="1" x14ac:dyDescent="0.2">
      <c r="A177"/>
      <c r="B177"/>
      <c r="C177"/>
      <c r="D177"/>
      <c r="E177"/>
      <c r="F177"/>
      <c r="G177"/>
    </row>
    <row r="178" spans="1:7" ht="12.75" customHeight="1" x14ac:dyDescent="0.2">
      <c r="A178"/>
      <c r="B178"/>
      <c r="C178"/>
      <c r="D178"/>
      <c r="E178"/>
      <c r="F178"/>
      <c r="G178"/>
    </row>
    <row r="179" spans="1:7" ht="12.75" customHeight="1" x14ac:dyDescent="0.2">
      <c r="A179"/>
      <c r="B179"/>
      <c r="C179"/>
      <c r="D179"/>
      <c r="E179"/>
      <c r="F179"/>
      <c r="G179"/>
    </row>
    <row r="180" spans="1:7" ht="12.75" customHeight="1" x14ac:dyDescent="0.2">
      <c r="A180"/>
      <c r="B180"/>
      <c r="C180"/>
      <c r="D180"/>
      <c r="E180"/>
      <c r="F180"/>
      <c r="G180"/>
    </row>
    <row r="181" spans="1:7" ht="12.75" customHeight="1" x14ac:dyDescent="0.2">
      <c r="A181"/>
      <c r="B181"/>
      <c r="C181"/>
      <c r="D181"/>
      <c r="E181"/>
      <c r="F181"/>
      <c r="G181"/>
    </row>
    <row r="182" spans="1:7" ht="12.75" customHeight="1" x14ac:dyDescent="0.2">
      <c r="A182"/>
      <c r="B182"/>
      <c r="C182"/>
      <c r="D182"/>
      <c r="E182"/>
      <c r="F182"/>
      <c r="G182"/>
    </row>
    <row r="183" spans="1:7" ht="12.75" customHeight="1" x14ac:dyDescent="0.2">
      <c r="A183"/>
      <c r="B183"/>
      <c r="C183"/>
      <c r="D183"/>
      <c r="E183"/>
      <c r="F183"/>
      <c r="G183"/>
    </row>
    <row r="184" spans="1:7" ht="12.75" customHeight="1" x14ac:dyDescent="0.2">
      <c r="A184"/>
      <c r="B184"/>
      <c r="C184"/>
      <c r="D184"/>
      <c r="E184"/>
      <c r="F184"/>
      <c r="G184"/>
    </row>
    <row r="185" spans="1:7" ht="12.75" customHeight="1" x14ac:dyDescent="0.2">
      <c r="A185"/>
      <c r="B185"/>
      <c r="C185"/>
      <c r="D185"/>
      <c r="E185"/>
      <c r="F185"/>
      <c r="G185"/>
    </row>
    <row r="186" spans="1:7" ht="12.75" customHeight="1" x14ac:dyDescent="0.2">
      <c r="A186"/>
      <c r="B186"/>
      <c r="C186"/>
      <c r="D186"/>
      <c r="E186"/>
      <c r="F186"/>
      <c r="G186"/>
    </row>
    <row r="187" spans="1:7" ht="12.75" customHeight="1" x14ac:dyDescent="0.2">
      <c r="A187"/>
      <c r="B187"/>
      <c r="C187"/>
      <c r="D187"/>
      <c r="E187"/>
      <c r="F187"/>
      <c r="G187"/>
    </row>
    <row r="188" spans="1:7" ht="12.75" customHeight="1" x14ac:dyDescent="0.2">
      <c r="A188"/>
      <c r="B188"/>
      <c r="C188"/>
      <c r="D188"/>
      <c r="E188"/>
      <c r="F188"/>
      <c r="G188"/>
    </row>
    <row r="189" spans="1:7" ht="12.75" customHeight="1" x14ac:dyDescent="0.2">
      <c r="A189"/>
      <c r="B189"/>
      <c r="C189"/>
      <c r="D189"/>
      <c r="E189"/>
      <c r="F189"/>
      <c r="G189"/>
    </row>
    <row r="190" spans="1:7" ht="12.75" customHeight="1" x14ac:dyDescent="0.2">
      <c r="A190"/>
      <c r="B190"/>
      <c r="C190"/>
      <c r="D190"/>
      <c r="E190"/>
      <c r="F190"/>
      <c r="G190"/>
    </row>
    <row r="191" spans="1:7" ht="12.75" customHeight="1" x14ac:dyDescent="0.2">
      <c r="A191"/>
      <c r="B191"/>
      <c r="C191"/>
      <c r="D191"/>
      <c r="E191"/>
      <c r="F191"/>
      <c r="G191"/>
    </row>
    <row r="192" spans="1:7" ht="12.75" customHeight="1" x14ac:dyDescent="0.2">
      <c r="A192"/>
      <c r="B192"/>
      <c r="C192"/>
      <c r="D192"/>
      <c r="E192"/>
      <c r="F192"/>
      <c r="G192"/>
    </row>
    <row r="193" spans="1:7" ht="12.75" customHeight="1" x14ac:dyDescent="0.2">
      <c r="A193"/>
      <c r="B193"/>
      <c r="C193"/>
      <c r="D193"/>
      <c r="E193"/>
      <c r="F193"/>
      <c r="G193"/>
    </row>
    <row r="194" spans="1:7" ht="12.75" customHeight="1" x14ac:dyDescent="0.2">
      <c r="A194"/>
      <c r="B194"/>
      <c r="C194"/>
      <c r="D194"/>
      <c r="E194"/>
      <c r="F194"/>
      <c r="G194"/>
    </row>
    <row r="195" spans="1:7" ht="12.75" customHeight="1" x14ac:dyDescent="0.2">
      <c r="A195"/>
      <c r="B195"/>
      <c r="C195"/>
      <c r="D195"/>
      <c r="E195"/>
      <c r="F195"/>
      <c r="G195"/>
    </row>
    <row r="196" spans="1:7" ht="12.75" customHeight="1" x14ac:dyDescent="0.2">
      <c r="A196"/>
      <c r="B196"/>
      <c r="C196"/>
      <c r="D196"/>
      <c r="E196"/>
      <c r="F196"/>
      <c r="G196"/>
    </row>
    <row r="197" spans="1:7" ht="12.75" customHeight="1" x14ac:dyDescent="0.2">
      <c r="A197"/>
      <c r="B197"/>
      <c r="C197"/>
      <c r="D197"/>
      <c r="E197"/>
      <c r="F197"/>
      <c r="G197"/>
    </row>
    <row r="198" spans="1:7" ht="12.75" customHeight="1" x14ac:dyDescent="0.2">
      <c r="A198"/>
      <c r="B198"/>
      <c r="C198"/>
      <c r="D198"/>
      <c r="E198"/>
      <c r="F198"/>
      <c r="G198"/>
    </row>
    <row r="199" spans="1:7" ht="12.75" customHeight="1" x14ac:dyDescent="0.2">
      <c r="A199"/>
      <c r="B199"/>
      <c r="C199"/>
      <c r="D199"/>
      <c r="E199"/>
      <c r="F199"/>
      <c r="G199"/>
    </row>
    <row r="200" spans="1:7" ht="12.75" customHeight="1" x14ac:dyDescent="0.2">
      <c r="A200"/>
      <c r="B200"/>
      <c r="C200"/>
      <c r="D200"/>
      <c r="E200"/>
      <c r="F200"/>
      <c r="G200"/>
    </row>
    <row r="201" spans="1:7" ht="12.75" customHeight="1" x14ac:dyDescent="0.2">
      <c r="A201"/>
      <c r="B201"/>
      <c r="C201"/>
      <c r="D201"/>
      <c r="E201"/>
      <c r="F201"/>
      <c r="G201"/>
    </row>
    <row r="202" spans="1:7" ht="12.75" customHeight="1" x14ac:dyDescent="0.2">
      <c r="A202"/>
      <c r="B202"/>
      <c r="C202"/>
      <c r="D202"/>
      <c r="E202"/>
      <c r="F202"/>
      <c r="G202"/>
    </row>
    <row r="203" spans="1:7" ht="12.75" customHeight="1" x14ac:dyDescent="0.2">
      <c r="A203"/>
      <c r="B203"/>
      <c r="C203"/>
      <c r="D203"/>
      <c r="E203"/>
      <c r="F203"/>
      <c r="G203"/>
    </row>
    <row r="204" spans="1:7" ht="12.75" customHeight="1" x14ac:dyDescent="0.2">
      <c r="A204"/>
      <c r="B204"/>
      <c r="C204"/>
      <c r="D204"/>
      <c r="E204"/>
      <c r="F204"/>
      <c r="G204"/>
    </row>
    <row r="205" spans="1:7" ht="12.75" customHeight="1" x14ac:dyDescent="0.2">
      <c r="A205"/>
      <c r="B205"/>
      <c r="C205"/>
      <c r="D205"/>
      <c r="E205"/>
      <c r="F205"/>
      <c r="G205"/>
    </row>
    <row r="206" spans="1:7" ht="12.75" customHeight="1" x14ac:dyDescent="0.2">
      <c r="A206"/>
      <c r="B206"/>
      <c r="C206"/>
      <c r="D206"/>
      <c r="E206"/>
      <c r="F206"/>
      <c r="G206"/>
    </row>
    <row r="207" spans="1:7" ht="12.75" customHeight="1" x14ac:dyDescent="0.2">
      <c r="A207"/>
      <c r="B207"/>
      <c r="C207"/>
      <c r="D207"/>
      <c r="E207"/>
      <c r="F207"/>
      <c r="G207"/>
    </row>
    <row r="208" spans="1:7" ht="12.75" customHeight="1" x14ac:dyDescent="0.2">
      <c r="A208"/>
      <c r="B208"/>
      <c r="C208"/>
      <c r="D208"/>
      <c r="E208"/>
      <c r="F208"/>
      <c r="G208"/>
    </row>
    <row r="209" spans="1:7" ht="12.75" customHeight="1" x14ac:dyDescent="0.2">
      <c r="A209"/>
      <c r="B209"/>
      <c r="C209"/>
      <c r="D209"/>
      <c r="E209"/>
      <c r="F209"/>
      <c r="G209"/>
    </row>
    <row r="210" spans="1:7" ht="12.75" customHeight="1" x14ac:dyDescent="0.2">
      <c r="A210"/>
      <c r="B210"/>
      <c r="C210"/>
      <c r="D210"/>
      <c r="E210"/>
      <c r="F210"/>
      <c r="G210"/>
    </row>
    <row r="211" spans="1:7" ht="12.75" customHeight="1" x14ac:dyDescent="0.2">
      <c r="A211"/>
      <c r="B211"/>
      <c r="C211"/>
      <c r="D211"/>
      <c r="E211"/>
      <c r="F211"/>
      <c r="G211"/>
    </row>
    <row r="212" spans="1:7" ht="12.75" customHeight="1" x14ac:dyDescent="0.2">
      <c r="A212"/>
      <c r="B212"/>
      <c r="C212"/>
      <c r="D212"/>
      <c r="E212"/>
      <c r="F212"/>
      <c r="G212"/>
    </row>
    <row r="213" spans="1:7" ht="12.75" customHeight="1" x14ac:dyDescent="0.2">
      <c r="A213"/>
      <c r="B213"/>
      <c r="C213"/>
      <c r="D213"/>
      <c r="E213"/>
      <c r="F213"/>
      <c r="G213"/>
    </row>
    <row r="214" spans="1:7" ht="12.75" customHeight="1" x14ac:dyDescent="0.2">
      <c r="A214"/>
      <c r="B214"/>
      <c r="C214"/>
      <c r="D214"/>
      <c r="E214"/>
      <c r="F214"/>
      <c r="G214"/>
    </row>
    <row r="215" spans="1:7" ht="12.75" customHeight="1" x14ac:dyDescent="0.2">
      <c r="A215"/>
      <c r="B215"/>
      <c r="C215"/>
      <c r="D215"/>
      <c r="E215"/>
      <c r="F215"/>
      <c r="G215"/>
    </row>
    <row r="216" spans="1:7" ht="12.75" customHeight="1" x14ac:dyDescent="0.2">
      <c r="A216"/>
      <c r="B216"/>
      <c r="C216"/>
      <c r="D216"/>
      <c r="E216"/>
      <c r="F216"/>
      <c r="G216"/>
    </row>
    <row r="217" spans="1:7" ht="12.75" customHeight="1" x14ac:dyDescent="0.2">
      <c r="A217"/>
      <c r="B217"/>
      <c r="C217"/>
      <c r="D217"/>
      <c r="E217"/>
      <c r="F217"/>
      <c r="G217"/>
    </row>
    <row r="218" spans="1:7" ht="12.75" customHeight="1" x14ac:dyDescent="0.2">
      <c r="A218"/>
      <c r="B218"/>
      <c r="C218"/>
      <c r="D218"/>
      <c r="E218"/>
      <c r="F218"/>
      <c r="G218"/>
    </row>
    <row r="219" spans="1:7" ht="12.75" customHeight="1" x14ac:dyDescent="0.2">
      <c r="A219"/>
      <c r="B219"/>
      <c r="C219"/>
      <c r="D219"/>
      <c r="E219"/>
      <c r="F219"/>
      <c r="G219"/>
    </row>
    <row r="220" spans="1:7" ht="15.75" customHeight="1" x14ac:dyDescent="0.2">
      <c r="A220"/>
      <c r="B220"/>
      <c r="C220"/>
      <c r="D220"/>
      <c r="E220"/>
      <c r="F220"/>
      <c r="G220"/>
    </row>
    <row r="221" spans="1:7" ht="15.75" customHeight="1" x14ac:dyDescent="0.2">
      <c r="A221"/>
      <c r="B221"/>
      <c r="C221"/>
      <c r="D221"/>
      <c r="E221"/>
      <c r="F221"/>
      <c r="G221"/>
    </row>
    <row r="222" spans="1:7" ht="15.75" customHeight="1" x14ac:dyDescent="0.2">
      <c r="A222"/>
      <c r="B222"/>
      <c r="C222"/>
      <c r="D222"/>
      <c r="E222"/>
      <c r="F222"/>
      <c r="G222"/>
    </row>
    <row r="223" spans="1:7" ht="15.75" customHeight="1" x14ac:dyDescent="0.2">
      <c r="A223"/>
      <c r="B223"/>
      <c r="C223"/>
      <c r="D223"/>
      <c r="E223"/>
      <c r="F223"/>
      <c r="G223"/>
    </row>
    <row r="224" spans="1:7" ht="15.75" customHeight="1" x14ac:dyDescent="0.2">
      <c r="A224"/>
      <c r="B224"/>
      <c r="C224"/>
      <c r="D224"/>
      <c r="E224"/>
      <c r="F224"/>
      <c r="G224"/>
    </row>
    <row r="225" spans="1:7" ht="15.75" customHeight="1" x14ac:dyDescent="0.2">
      <c r="A225"/>
      <c r="B225"/>
      <c r="C225"/>
      <c r="D225"/>
      <c r="E225"/>
      <c r="F225"/>
      <c r="G225"/>
    </row>
    <row r="226" spans="1:7" ht="15.75" customHeight="1" x14ac:dyDescent="0.2">
      <c r="A226"/>
      <c r="B226"/>
      <c r="C226"/>
      <c r="D226"/>
      <c r="E226"/>
      <c r="F226"/>
      <c r="G226"/>
    </row>
    <row r="227" spans="1:7" ht="15.75" customHeight="1" x14ac:dyDescent="0.2">
      <c r="A227"/>
      <c r="B227"/>
      <c r="C227"/>
      <c r="D227"/>
      <c r="E227"/>
      <c r="F227"/>
      <c r="G227"/>
    </row>
    <row r="228" spans="1:7" ht="15.75" customHeight="1" x14ac:dyDescent="0.2">
      <c r="A228"/>
      <c r="B228"/>
      <c r="C228"/>
      <c r="D228"/>
      <c r="E228"/>
      <c r="F228"/>
      <c r="G228"/>
    </row>
    <row r="229" spans="1:7" ht="15.75" customHeight="1" x14ac:dyDescent="0.2">
      <c r="A229"/>
      <c r="B229"/>
      <c r="C229"/>
      <c r="D229"/>
      <c r="E229"/>
      <c r="F229"/>
      <c r="G229"/>
    </row>
    <row r="230" spans="1:7" ht="15.75" customHeight="1" x14ac:dyDescent="0.2">
      <c r="A230"/>
      <c r="B230"/>
      <c r="C230"/>
      <c r="D230"/>
      <c r="E230"/>
      <c r="F230"/>
      <c r="G230"/>
    </row>
    <row r="231" spans="1:7" ht="15.75" customHeight="1" x14ac:dyDescent="0.2">
      <c r="A231"/>
      <c r="B231"/>
      <c r="C231"/>
      <c r="D231"/>
      <c r="E231"/>
      <c r="F231"/>
      <c r="G231"/>
    </row>
    <row r="232" spans="1:7" ht="15.75" customHeight="1" x14ac:dyDescent="0.2">
      <c r="A232"/>
      <c r="B232"/>
      <c r="C232"/>
      <c r="D232"/>
      <c r="E232"/>
      <c r="F232"/>
      <c r="G232"/>
    </row>
    <row r="233" spans="1:7" ht="15.75" customHeight="1" x14ac:dyDescent="0.2">
      <c r="A233"/>
      <c r="B233"/>
      <c r="C233"/>
      <c r="D233"/>
      <c r="E233"/>
      <c r="F233"/>
      <c r="G233"/>
    </row>
    <row r="234" spans="1:7" ht="15.75" customHeight="1" x14ac:dyDescent="0.2">
      <c r="A234"/>
      <c r="B234"/>
      <c r="C234"/>
      <c r="D234"/>
      <c r="E234"/>
      <c r="F234"/>
      <c r="G234"/>
    </row>
    <row r="235" spans="1:7" ht="15.75" customHeight="1" x14ac:dyDescent="0.2">
      <c r="A235"/>
      <c r="B235"/>
      <c r="C235"/>
      <c r="D235"/>
      <c r="E235"/>
      <c r="F235"/>
      <c r="G235"/>
    </row>
    <row r="236" spans="1:7" ht="15.75" customHeight="1" x14ac:dyDescent="0.2">
      <c r="A236"/>
      <c r="B236"/>
      <c r="C236"/>
      <c r="D236"/>
      <c r="E236"/>
      <c r="F236"/>
      <c r="G236"/>
    </row>
    <row r="237" spans="1:7" ht="15.75" customHeight="1" x14ac:dyDescent="0.2">
      <c r="A237"/>
      <c r="B237"/>
      <c r="C237"/>
      <c r="D237"/>
      <c r="E237"/>
      <c r="F237"/>
      <c r="G237"/>
    </row>
    <row r="238" spans="1:7" ht="15.75" customHeight="1" x14ac:dyDescent="0.2">
      <c r="A238"/>
      <c r="B238"/>
      <c r="C238"/>
      <c r="D238"/>
      <c r="E238"/>
      <c r="F238"/>
      <c r="G238"/>
    </row>
    <row r="239" spans="1:7" ht="15.75" customHeight="1" x14ac:dyDescent="0.2">
      <c r="A239"/>
      <c r="B239"/>
      <c r="C239"/>
      <c r="D239"/>
      <c r="E239"/>
      <c r="F239"/>
      <c r="G239"/>
    </row>
    <row r="240" spans="1:7" ht="15.75" customHeight="1" x14ac:dyDescent="0.2">
      <c r="A240"/>
      <c r="B240"/>
      <c r="C240"/>
      <c r="D240"/>
      <c r="E240"/>
      <c r="F240"/>
      <c r="G240"/>
    </row>
    <row r="241" spans="1:7" ht="15.75" customHeight="1" x14ac:dyDescent="0.2">
      <c r="A241"/>
      <c r="B241"/>
      <c r="C241"/>
      <c r="D241"/>
      <c r="E241"/>
      <c r="F241"/>
      <c r="G241"/>
    </row>
    <row r="242" spans="1:7" ht="15.75" customHeight="1" x14ac:dyDescent="0.2">
      <c r="A242"/>
      <c r="B242"/>
      <c r="C242"/>
      <c r="D242"/>
      <c r="E242"/>
      <c r="F242"/>
      <c r="G242"/>
    </row>
    <row r="243" spans="1:7" ht="15.75" customHeight="1" x14ac:dyDescent="0.2">
      <c r="A243"/>
      <c r="B243"/>
      <c r="C243"/>
      <c r="D243"/>
      <c r="E243"/>
      <c r="F243"/>
      <c r="G243"/>
    </row>
    <row r="244" spans="1:7" ht="15.75" customHeight="1" x14ac:dyDescent="0.2">
      <c r="A244"/>
      <c r="B244"/>
      <c r="C244"/>
      <c r="D244"/>
      <c r="E244"/>
      <c r="F244"/>
      <c r="G244"/>
    </row>
    <row r="245" spans="1:7" ht="15.75" customHeight="1" x14ac:dyDescent="0.2">
      <c r="A245"/>
      <c r="B245"/>
      <c r="C245"/>
      <c r="D245"/>
      <c r="E245"/>
      <c r="F245"/>
      <c r="G245"/>
    </row>
    <row r="246" spans="1:7" ht="15.75" customHeight="1" x14ac:dyDescent="0.2">
      <c r="A246"/>
      <c r="B246"/>
      <c r="C246"/>
      <c r="D246"/>
      <c r="E246"/>
      <c r="F246"/>
      <c r="G246"/>
    </row>
    <row r="247" spans="1:7" ht="15.75" customHeight="1" x14ac:dyDescent="0.2">
      <c r="A247"/>
      <c r="B247"/>
      <c r="C247"/>
      <c r="D247"/>
      <c r="E247"/>
      <c r="F247"/>
      <c r="G247"/>
    </row>
    <row r="248" spans="1:7" ht="15.75" customHeight="1" x14ac:dyDescent="0.2">
      <c r="A248"/>
      <c r="B248"/>
      <c r="C248"/>
      <c r="D248"/>
      <c r="E248"/>
      <c r="F248"/>
      <c r="G248"/>
    </row>
    <row r="249" spans="1:7" ht="15.75" customHeight="1" x14ac:dyDescent="0.2">
      <c r="A249"/>
      <c r="B249"/>
      <c r="C249"/>
      <c r="D249"/>
      <c r="E249"/>
      <c r="F249"/>
      <c r="G249"/>
    </row>
    <row r="250" spans="1:7" ht="15.75" customHeight="1" x14ac:dyDescent="0.2">
      <c r="A250"/>
      <c r="B250"/>
      <c r="C250"/>
      <c r="D250"/>
      <c r="E250"/>
      <c r="F250"/>
      <c r="G250"/>
    </row>
    <row r="251" spans="1:7" ht="15.75" customHeight="1" x14ac:dyDescent="0.2">
      <c r="A251"/>
      <c r="B251"/>
      <c r="C251"/>
      <c r="D251"/>
      <c r="E251"/>
      <c r="F251"/>
      <c r="G251"/>
    </row>
    <row r="252" spans="1:7" ht="15.75" customHeight="1" x14ac:dyDescent="0.2">
      <c r="A252"/>
      <c r="B252"/>
      <c r="C252"/>
      <c r="D252"/>
      <c r="E252"/>
      <c r="F252"/>
      <c r="G252"/>
    </row>
    <row r="253" spans="1:7" ht="15.75" customHeight="1" x14ac:dyDescent="0.2">
      <c r="A253"/>
      <c r="B253"/>
      <c r="C253"/>
      <c r="D253"/>
      <c r="E253"/>
      <c r="F253"/>
      <c r="G253"/>
    </row>
    <row r="254" spans="1:7" ht="15.75" customHeight="1" x14ac:dyDescent="0.2">
      <c r="A254"/>
      <c r="B254"/>
      <c r="C254"/>
      <c r="D254"/>
      <c r="E254"/>
      <c r="F254"/>
      <c r="G254"/>
    </row>
    <row r="255" spans="1:7" ht="15.75" customHeight="1" x14ac:dyDescent="0.2">
      <c r="A255"/>
      <c r="B255"/>
      <c r="C255"/>
      <c r="D255"/>
      <c r="E255"/>
      <c r="F255"/>
      <c r="G255"/>
    </row>
    <row r="256" spans="1:7" ht="15.75" customHeight="1" x14ac:dyDescent="0.2">
      <c r="A256"/>
      <c r="B256"/>
      <c r="C256"/>
      <c r="D256"/>
      <c r="E256"/>
      <c r="F256"/>
      <c r="G256"/>
    </row>
    <row r="257" spans="1:7" ht="15.75" customHeight="1" x14ac:dyDescent="0.2">
      <c r="A257"/>
      <c r="B257"/>
      <c r="C257"/>
      <c r="D257"/>
      <c r="E257"/>
      <c r="F257"/>
      <c r="G257"/>
    </row>
    <row r="258" spans="1:7" ht="15.75" customHeight="1" x14ac:dyDescent="0.2">
      <c r="A258"/>
      <c r="B258"/>
      <c r="C258"/>
      <c r="D258"/>
      <c r="E258"/>
      <c r="F258"/>
      <c r="G258"/>
    </row>
    <row r="259" spans="1:7" ht="15.75" customHeight="1" x14ac:dyDescent="0.2">
      <c r="A259"/>
      <c r="B259"/>
      <c r="C259"/>
      <c r="D259"/>
      <c r="E259"/>
      <c r="F259"/>
      <c r="G259"/>
    </row>
    <row r="260" spans="1:7" ht="15.75" customHeight="1" x14ac:dyDescent="0.2">
      <c r="A260"/>
      <c r="B260"/>
      <c r="C260"/>
      <c r="D260"/>
      <c r="E260"/>
      <c r="F260"/>
      <c r="G260"/>
    </row>
    <row r="261" spans="1:7" ht="15.75" customHeight="1" x14ac:dyDescent="0.2">
      <c r="A261"/>
      <c r="B261"/>
      <c r="C261"/>
      <c r="D261"/>
      <c r="E261"/>
      <c r="F261"/>
      <c r="G261"/>
    </row>
    <row r="262" spans="1:7" ht="15.75" customHeight="1" x14ac:dyDescent="0.2">
      <c r="A262"/>
      <c r="B262"/>
      <c r="C262"/>
      <c r="D262"/>
      <c r="E262"/>
      <c r="F262"/>
      <c r="G262"/>
    </row>
    <row r="263" spans="1:7" ht="15.75" customHeight="1" x14ac:dyDescent="0.2">
      <c r="A263"/>
      <c r="B263"/>
      <c r="C263"/>
      <c r="D263"/>
      <c r="E263"/>
      <c r="F263"/>
      <c r="G263"/>
    </row>
    <row r="264" spans="1:7" ht="15.75" customHeight="1" x14ac:dyDescent="0.2">
      <c r="A264"/>
      <c r="B264"/>
      <c r="C264"/>
      <c r="D264"/>
      <c r="E264"/>
      <c r="F264"/>
      <c r="G264"/>
    </row>
    <row r="265" spans="1:7" ht="15.75" customHeight="1" x14ac:dyDescent="0.2">
      <c r="A265"/>
      <c r="B265"/>
      <c r="C265"/>
      <c r="D265"/>
      <c r="E265"/>
      <c r="F265"/>
      <c r="G265"/>
    </row>
    <row r="266" spans="1:7" ht="15.75" customHeight="1" x14ac:dyDescent="0.2">
      <c r="A266"/>
      <c r="B266"/>
      <c r="C266"/>
      <c r="D266"/>
      <c r="E266"/>
      <c r="F266"/>
      <c r="G266"/>
    </row>
    <row r="267" spans="1:7" ht="15.75" customHeight="1" x14ac:dyDescent="0.2">
      <c r="A267"/>
      <c r="B267"/>
      <c r="C267"/>
      <c r="D267"/>
      <c r="E267"/>
      <c r="F267"/>
      <c r="G267"/>
    </row>
    <row r="268" spans="1:7" ht="15.75" customHeight="1" x14ac:dyDescent="0.2">
      <c r="A268"/>
      <c r="B268"/>
      <c r="C268"/>
      <c r="D268"/>
      <c r="E268"/>
      <c r="F268"/>
      <c r="G268"/>
    </row>
    <row r="269" spans="1:7" ht="15.75" customHeight="1" x14ac:dyDescent="0.2">
      <c r="A269"/>
      <c r="B269"/>
      <c r="C269"/>
      <c r="D269"/>
      <c r="E269"/>
      <c r="F269"/>
      <c r="G269"/>
    </row>
    <row r="270" spans="1:7" ht="15.75" customHeight="1" x14ac:dyDescent="0.2">
      <c r="A270"/>
      <c r="B270"/>
      <c r="C270"/>
      <c r="D270"/>
      <c r="E270"/>
      <c r="F270"/>
      <c r="G270"/>
    </row>
    <row r="271" spans="1:7" ht="15.75" customHeight="1" x14ac:dyDescent="0.2">
      <c r="A271"/>
      <c r="B271"/>
      <c r="C271"/>
      <c r="D271"/>
      <c r="E271"/>
      <c r="F271"/>
      <c r="G271"/>
    </row>
    <row r="272" spans="1:7" ht="15.75" customHeight="1" x14ac:dyDescent="0.2">
      <c r="A272"/>
      <c r="B272"/>
      <c r="C272"/>
      <c r="D272"/>
      <c r="E272"/>
      <c r="F272"/>
      <c r="G272"/>
    </row>
    <row r="273" spans="1:7" ht="15.75" customHeight="1" x14ac:dyDescent="0.2">
      <c r="A273"/>
      <c r="B273"/>
      <c r="C273"/>
      <c r="D273"/>
      <c r="E273"/>
      <c r="F273"/>
      <c r="G273"/>
    </row>
    <row r="274" spans="1:7" ht="15.75" customHeight="1" x14ac:dyDescent="0.2">
      <c r="A274"/>
      <c r="B274"/>
      <c r="C274"/>
      <c r="D274"/>
      <c r="E274"/>
      <c r="F274"/>
      <c r="G274"/>
    </row>
    <row r="275" spans="1:7" ht="15.75" customHeight="1" x14ac:dyDescent="0.2">
      <c r="A275"/>
      <c r="B275"/>
      <c r="C275"/>
      <c r="D275"/>
      <c r="E275"/>
      <c r="F275"/>
      <c r="G275"/>
    </row>
    <row r="276" spans="1:7" ht="15.75" customHeight="1" x14ac:dyDescent="0.2">
      <c r="A276"/>
      <c r="B276"/>
      <c r="C276"/>
      <c r="D276"/>
      <c r="E276"/>
      <c r="F276"/>
      <c r="G276"/>
    </row>
    <row r="277" spans="1:7" ht="15.75" customHeight="1" x14ac:dyDescent="0.2">
      <c r="A277"/>
      <c r="B277"/>
      <c r="C277"/>
      <c r="D277"/>
      <c r="E277"/>
      <c r="F277"/>
      <c r="G277"/>
    </row>
    <row r="278" spans="1:7" ht="15.75" customHeight="1" x14ac:dyDescent="0.2">
      <c r="A278"/>
      <c r="B278"/>
      <c r="C278"/>
      <c r="D278"/>
      <c r="E278"/>
      <c r="F278"/>
      <c r="G278"/>
    </row>
    <row r="279" spans="1:7" ht="15.75" customHeight="1" x14ac:dyDescent="0.2">
      <c r="A279"/>
      <c r="B279"/>
      <c r="C279"/>
      <c r="D279"/>
      <c r="E279"/>
      <c r="F279"/>
      <c r="G279"/>
    </row>
    <row r="280" spans="1:7" ht="15.75" customHeight="1" x14ac:dyDescent="0.2">
      <c r="A280"/>
      <c r="B280"/>
      <c r="C280"/>
      <c r="D280"/>
      <c r="E280"/>
      <c r="F280"/>
      <c r="G280"/>
    </row>
    <row r="281" spans="1:7" ht="15.75" customHeight="1" x14ac:dyDescent="0.2">
      <c r="A281"/>
      <c r="B281"/>
      <c r="C281"/>
      <c r="D281"/>
      <c r="E281"/>
      <c r="F281"/>
      <c r="G281"/>
    </row>
    <row r="282" spans="1:7" ht="15.75" customHeight="1" x14ac:dyDescent="0.2">
      <c r="A282"/>
      <c r="B282"/>
      <c r="C282"/>
      <c r="D282"/>
      <c r="E282"/>
      <c r="F282"/>
      <c r="G282"/>
    </row>
    <row r="283" spans="1:7" ht="15.75" customHeight="1" x14ac:dyDescent="0.2">
      <c r="A283"/>
      <c r="B283"/>
      <c r="C283"/>
      <c r="D283"/>
      <c r="E283"/>
      <c r="F283"/>
      <c r="G283"/>
    </row>
    <row r="284" spans="1:7" ht="15.75" customHeight="1" x14ac:dyDescent="0.2">
      <c r="A284"/>
      <c r="B284"/>
      <c r="C284"/>
      <c r="D284"/>
      <c r="E284"/>
      <c r="F284"/>
      <c r="G284"/>
    </row>
    <row r="285" spans="1:7" ht="15.75" customHeight="1" x14ac:dyDescent="0.2">
      <c r="A285"/>
      <c r="B285"/>
      <c r="C285"/>
      <c r="D285"/>
      <c r="E285"/>
      <c r="F285"/>
      <c r="G285"/>
    </row>
    <row r="286" spans="1:7" ht="15.75" customHeight="1" x14ac:dyDescent="0.2">
      <c r="A286"/>
      <c r="B286"/>
      <c r="C286"/>
      <c r="D286"/>
      <c r="E286"/>
      <c r="F286"/>
      <c r="G286"/>
    </row>
    <row r="287" spans="1:7" ht="15.75" customHeight="1" x14ac:dyDescent="0.2">
      <c r="A287"/>
      <c r="B287"/>
      <c r="C287"/>
      <c r="D287"/>
      <c r="E287"/>
      <c r="F287"/>
      <c r="G287"/>
    </row>
    <row r="288" spans="1:7" ht="15.75" customHeight="1" x14ac:dyDescent="0.2">
      <c r="A288"/>
      <c r="B288"/>
      <c r="C288"/>
      <c r="D288"/>
      <c r="E288"/>
      <c r="F288"/>
      <c r="G288"/>
    </row>
    <row r="289" spans="1:7" ht="15.75" customHeight="1" x14ac:dyDescent="0.2">
      <c r="A289"/>
      <c r="B289"/>
      <c r="C289"/>
      <c r="D289"/>
      <c r="E289"/>
      <c r="F289"/>
      <c r="G289"/>
    </row>
    <row r="290" spans="1:7" ht="15.75" customHeight="1" x14ac:dyDescent="0.2">
      <c r="A290"/>
      <c r="B290"/>
      <c r="C290"/>
      <c r="D290"/>
      <c r="E290"/>
      <c r="F290"/>
      <c r="G290"/>
    </row>
    <row r="291" spans="1:7" ht="15.75" customHeight="1" x14ac:dyDescent="0.2">
      <c r="A291"/>
      <c r="B291"/>
      <c r="C291"/>
      <c r="D291"/>
      <c r="E291"/>
      <c r="F291"/>
      <c r="G291"/>
    </row>
    <row r="292" spans="1:7" ht="15.75" customHeight="1" x14ac:dyDescent="0.2">
      <c r="A292"/>
      <c r="B292"/>
      <c r="C292"/>
      <c r="D292"/>
      <c r="E292"/>
      <c r="F292"/>
      <c r="G292"/>
    </row>
    <row r="293" spans="1:7" ht="15.75" customHeight="1" x14ac:dyDescent="0.2">
      <c r="A293"/>
      <c r="B293"/>
      <c r="C293"/>
      <c r="D293"/>
      <c r="E293"/>
      <c r="F293"/>
      <c r="G293"/>
    </row>
    <row r="294" spans="1:7" ht="15.75" customHeight="1" x14ac:dyDescent="0.2">
      <c r="A294"/>
      <c r="B294"/>
      <c r="C294"/>
      <c r="D294"/>
      <c r="E294"/>
      <c r="F294"/>
      <c r="G294"/>
    </row>
    <row r="295" spans="1:7" ht="15.75" customHeight="1" x14ac:dyDescent="0.2">
      <c r="A295"/>
      <c r="B295"/>
      <c r="C295"/>
      <c r="D295"/>
      <c r="E295"/>
      <c r="F295"/>
      <c r="G295"/>
    </row>
    <row r="296" spans="1:7" ht="15.75" customHeight="1" x14ac:dyDescent="0.2">
      <c r="A296"/>
      <c r="B296"/>
      <c r="C296"/>
      <c r="D296"/>
      <c r="E296"/>
      <c r="F296"/>
      <c r="G296"/>
    </row>
    <row r="297" spans="1:7" ht="15.75" customHeight="1" x14ac:dyDescent="0.2">
      <c r="A297"/>
      <c r="B297"/>
      <c r="C297"/>
      <c r="D297"/>
      <c r="E297"/>
      <c r="F297"/>
      <c r="G297"/>
    </row>
    <row r="298" spans="1:7" ht="15.75" customHeight="1" x14ac:dyDescent="0.2">
      <c r="A298"/>
      <c r="B298"/>
      <c r="C298"/>
      <c r="D298"/>
      <c r="E298"/>
      <c r="F298"/>
      <c r="G298"/>
    </row>
    <row r="299" spans="1:7" ht="15.75" customHeight="1" x14ac:dyDescent="0.2">
      <c r="A299"/>
      <c r="B299"/>
      <c r="C299"/>
      <c r="D299"/>
      <c r="E299"/>
      <c r="F299"/>
      <c r="G299"/>
    </row>
    <row r="300" spans="1:7" ht="15.75" customHeight="1" x14ac:dyDescent="0.2">
      <c r="A300"/>
      <c r="B300"/>
      <c r="C300"/>
      <c r="D300"/>
      <c r="E300"/>
      <c r="F300"/>
      <c r="G300"/>
    </row>
    <row r="301" spans="1:7" ht="15.75" customHeight="1" x14ac:dyDescent="0.2">
      <c r="A301"/>
      <c r="B301"/>
      <c r="C301"/>
      <c r="D301"/>
      <c r="E301"/>
      <c r="F301"/>
      <c r="G301"/>
    </row>
    <row r="302" spans="1:7" ht="15.75" customHeight="1" x14ac:dyDescent="0.2">
      <c r="A302"/>
      <c r="B302"/>
      <c r="C302"/>
      <c r="D302"/>
      <c r="E302"/>
      <c r="F302"/>
      <c r="G302"/>
    </row>
    <row r="303" spans="1:7" ht="15.75" customHeight="1" x14ac:dyDescent="0.2">
      <c r="A303"/>
      <c r="B303"/>
      <c r="C303"/>
      <c r="D303"/>
      <c r="E303"/>
      <c r="F303"/>
      <c r="G303"/>
    </row>
    <row r="304" spans="1:7" ht="15.75" customHeight="1" x14ac:dyDescent="0.2">
      <c r="A304"/>
      <c r="B304"/>
      <c r="C304"/>
      <c r="D304"/>
      <c r="E304"/>
      <c r="F304"/>
      <c r="G304"/>
    </row>
    <row r="305" spans="1:7" ht="15.75" customHeight="1" x14ac:dyDescent="0.2">
      <c r="A305"/>
      <c r="B305"/>
      <c r="C305"/>
      <c r="D305"/>
      <c r="E305"/>
      <c r="F305"/>
      <c r="G305"/>
    </row>
    <row r="306" spans="1:7" ht="15.75" customHeight="1" x14ac:dyDescent="0.2">
      <c r="A306"/>
      <c r="B306"/>
      <c r="C306"/>
      <c r="D306"/>
      <c r="E306"/>
      <c r="F306"/>
      <c r="G306"/>
    </row>
    <row r="307" spans="1:7" ht="15.75" customHeight="1" x14ac:dyDescent="0.2">
      <c r="A307"/>
      <c r="B307"/>
      <c r="C307"/>
      <c r="D307"/>
      <c r="E307"/>
      <c r="F307"/>
      <c r="G307"/>
    </row>
    <row r="308" spans="1:7" ht="15.75" customHeight="1" x14ac:dyDescent="0.2">
      <c r="A308"/>
      <c r="B308"/>
      <c r="C308"/>
      <c r="D308"/>
      <c r="E308"/>
      <c r="F308"/>
      <c r="G308"/>
    </row>
    <row r="309" spans="1:7" ht="15.75" customHeight="1" x14ac:dyDescent="0.2">
      <c r="A309"/>
      <c r="B309"/>
      <c r="C309"/>
      <c r="D309"/>
      <c r="E309"/>
      <c r="F309"/>
      <c r="G309"/>
    </row>
    <row r="310" spans="1:7" ht="15.75" customHeight="1" x14ac:dyDescent="0.2">
      <c r="A310"/>
      <c r="B310"/>
      <c r="C310"/>
      <c r="D310"/>
      <c r="E310"/>
      <c r="F310"/>
      <c r="G310"/>
    </row>
    <row r="311" spans="1:7" ht="15.75" customHeight="1" x14ac:dyDescent="0.2">
      <c r="A311"/>
      <c r="B311"/>
      <c r="C311"/>
      <c r="D311"/>
      <c r="E311"/>
      <c r="F311"/>
      <c r="G311"/>
    </row>
    <row r="312" spans="1:7" ht="15.75" customHeight="1" x14ac:dyDescent="0.2">
      <c r="A312"/>
      <c r="B312"/>
      <c r="C312"/>
      <c r="D312"/>
      <c r="E312"/>
      <c r="F312"/>
      <c r="G312"/>
    </row>
    <row r="313" spans="1:7" ht="15.75" customHeight="1" x14ac:dyDescent="0.2">
      <c r="A313"/>
      <c r="B313"/>
      <c r="C313"/>
      <c r="D313"/>
      <c r="E313"/>
      <c r="F313"/>
      <c r="G313"/>
    </row>
    <row r="314" spans="1:7" ht="15.75" customHeight="1" x14ac:dyDescent="0.2">
      <c r="A314"/>
      <c r="B314"/>
      <c r="C314"/>
      <c r="D314"/>
      <c r="E314"/>
      <c r="F314"/>
      <c r="G314"/>
    </row>
    <row r="315" spans="1:7" ht="15.75" customHeight="1" x14ac:dyDescent="0.2">
      <c r="A315"/>
      <c r="B315"/>
      <c r="C315"/>
      <c r="D315"/>
      <c r="E315"/>
      <c r="F315"/>
      <c r="G315"/>
    </row>
    <row r="316" spans="1:7" ht="15.75" customHeight="1" x14ac:dyDescent="0.2">
      <c r="A316"/>
      <c r="B316"/>
      <c r="C316"/>
      <c r="D316"/>
      <c r="E316"/>
      <c r="F316"/>
      <c r="G316"/>
    </row>
    <row r="317" spans="1:7" ht="15.75" customHeight="1" x14ac:dyDescent="0.2">
      <c r="A317"/>
      <c r="B317"/>
      <c r="C317"/>
      <c r="D317"/>
      <c r="E317"/>
      <c r="F317"/>
      <c r="G317"/>
    </row>
    <row r="318" spans="1:7" ht="15.75" customHeight="1" x14ac:dyDescent="0.2">
      <c r="A318"/>
      <c r="B318"/>
      <c r="C318"/>
      <c r="D318"/>
      <c r="E318"/>
      <c r="F318"/>
      <c r="G318"/>
    </row>
    <row r="319" spans="1:7" ht="15.75" customHeight="1" x14ac:dyDescent="0.2">
      <c r="A319"/>
      <c r="B319"/>
      <c r="C319"/>
      <c r="D319"/>
      <c r="E319"/>
      <c r="F319"/>
      <c r="G319"/>
    </row>
    <row r="320" spans="1:7" ht="15.75" customHeight="1" x14ac:dyDescent="0.2">
      <c r="A320"/>
      <c r="B320"/>
      <c r="C320"/>
      <c r="D320"/>
      <c r="E320"/>
      <c r="F320"/>
      <c r="G320"/>
    </row>
    <row r="321" spans="1:7" ht="15.75" customHeight="1" x14ac:dyDescent="0.2">
      <c r="A321"/>
      <c r="B321"/>
      <c r="C321"/>
      <c r="D321"/>
      <c r="E321"/>
      <c r="F321"/>
      <c r="G321"/>
    </row>
    <row r="322" spans="1:7" ht="15.75" customHeight="1" x14ac:dyDescent="0.2">
      <c r="A322"/>
      <c r="B322"/>
      <c r="C322"/>
      <c r="D322"/>
      <c r="E322"/>
      <c r="F322"/>
      <c r="G322"/>
    </row>
    <row r="323" spans="1:7" ht="15.75" customHeight="1" x14ac:dyDescent="0.2">
      <c r="A323"/>
      <c r="B323"/>
      <c r="C323"/>
      <c r="D323"/>
      <c r="E323"/>
      <c r="F323"/>
      <c r="G323"/>
    </row>
    <row r="324" spans="1:7" ht="15.75" customHeight="1" x14ac:dyDescent="0.2">
      <c r="A324"/>
      <c r="B324"/>
      <c r="C324"/>
      <c r="D324"/>
      <c r="E324"/>
      <c r="F324"/>
      <c r="G324"/>
    </row>
    <row r="325" spans="1:7" ht="15.75" customHeight="1" x14ac:dyDescent="0.2">
      <c r="A325"/>
      <c r="B325"/>
      <c r="C325"/>
      <c r="D325"/>
      <c r="E325"/>
      <c r="F325"/>
      <c r="G325"/>
    </row>
    <row r="326" spans="1:7" ht="15.75" customHeight="1" x14ac:dyDescent="0.2">
      <c r="A326"/>
      <c r="B326"/>
      <c r="C326"/>
      <c r="D326"/>
      <c r="E326"/>
      <c r="F326"/>
      <c r="G326"/>
    </row>
    <row r="327" spans="1:7" ht="15.75" customHeight="1" x14ac:dyDescent="0.2">
      <c r="A327"/>
      <c r="B327"/>
      <c r="C327"/>
      <c r="D327"/>
      <c r="E327"/>
      <c r="F327"/>
      <c r="G327"/>
    </row>
    <row r="328" spans="1:7" ht="15.75" customHeight="1" x14ac:dyDescent="0.2">
      <c r="A328"/>
      <c r="B328"/>
      <c r="C328"/>
      <c r="D328"/>
      <c r="E328"/>
      <c r="F328"/>
      <c r="G328"/>
    </row>
    <row r="329" spans="1:7" ht="15.75" customHeight="1" x14ac:dyDescent="0.2">
      <c r="A329"/>
      <c r="B329"/>
      <c r="C329"/>
      <c r="D329"/>
      <c r="E329"/>
      <c r="F329"/>
      <c r="G329"/>
    </row>
    <row r="330" spans="1:7" ht="15.75" customHeight="1" x14ac:dyDescent="0.2">
      <c r="A330"/>
      <c r="B330"/>
      <c r="C330"/>
      <c r="D330"/>
      <c r="E330"/>
      <c r="F330"/>
      <c r="G330"/>
    </row>
    <row r="331" spans="1:7" ht="15.75" customHeight="1" x14ac:dyDescent="0.2">
      <c r="A331"/>
      <c r="B331"/>
      <c r="C331"/>
      <c r="D331"/>
      <c r="E331"/>
      <c r="F331"/>
      <c r="G331"/>
    </row>
    <row r="332" spans="1:7" ht="15.75" customHeight="1" x14ac:dyDescent="0.2">
      <c r="A332"/>
      <c r="B332"/>
      <c r="C332"/>
      <c r="D332"/>
      <c r="E332"/>
      <c r="F332"/>
      <c r="G332"/>
    </row>
    <row r="333" spans="1:7" ht="15.75" customHeight="1" x14ac:dyDescent="0.2">
      <c r="A333"/>
      <c r="B333"/>
      <c r="C333"/>
      <c r="D333"/>
      <c r="E333"/>
      <c r="F333"/>
      <c r="G333"/>
    </row>
    <row r="334" spans="1:7" ht="15.75" customHeight="1" x14ac:dyDescent="0.2">
      <c r="A334"/>
      <c r="B334"/>
      <c r="C334"/>
      <c r="D334"/>
      <c r="E334"/>
      <c r="F334"/>
      <c r="G334"/>
    </row>
    <row r="335" spans="1:7" ht="15.75" customHeight="1" x14ac:dyDescent="0.2">
      <c r="A335"/>
      <c r="B335"/>
      <c r="C335"/>
      <c r="D335"/>
      <c r="E335"/>
      <c r="F335"/>
      <c r="G335"/>
    </row>
    <row r="336" spans="1:7" ht="15.75" customHeight="1" x14ac:dyDescent="0.2">
      <c r="A336"/>
      <c r="B336"/>
      <c r="C336"/>
      <c r="D336"/>
      <c r="E336"/>
      <c r="F336"/>
      <c r="G336"/>
    </row>
    <row r="337" spans="1:7" ht="15.75" customHeight="1" x14ac:dyDescent="0.2">
      <c r="A337"/>
      <c r="B337"/>
      <c r="C337"/>
      <c r="D337"/>
      <c r="E337"/>
      <c r="F337"/>
      <c r="G337"/>
    </row>
    <row r="338" spans="1:7" ht="15.75" customHeight="1" x14ac:dyDescent="0.2">
      <c r="A338"/>
      <c r="B338"/>
      <c r="C338"/>
      <c r="D338"/>
      <c r="E338"/>
      <c r="F338"/>
      <c r="G338"/>
    </row>
    <row r="339" spans="1:7" ht="15.75" customHeight="1" x14ac:dyDescent="0.2">
      <c r="A339"/>
      <c r="B339"/>
      <c r="C339"/>
      <c r="D339"/>
      <c r="E339"/>
      <c r="F339"/>
      <c r="G339"/>
    </row>
    <row r="340" spans="1:7" ht="15.75" customHeight="1" x14ac:dyDescent="0.2">
      <c r="A340"/>
      <c r="B340"/>
      <c r="C340"/>
      <c r="D340"/>
      <c r="E340"/>
      <c r="F340"/>
      <c r="G340"/>
    </row>
    <row r="341" spans="1:7" ht="15.75" customHeight="1" x14ac:dyDescent="0.2">
      <c r="A341"/>
      <c r="B341"/>
      <c r="C341"/>
      <c r="D341"/>
      <c r="E341"/>
      <c r="F341"/>
      <c r="G341"/>
    </row>
    <row r="342" spans="1:7" ht="15.75" customHeight="1" x14ac:dyDescent="0.2">
      <c r="A342"/>
      <c r="B342"/>
      <c r="C342"/>
      <c r="D342"/>
      <c r="E342"/>
      <c r="F342"/>
      <c r="G342"/>
    </row>
    <row r="343" spans="1:7" ht="15.75" customHeight="1" x14ac:dyDescent="0.2">
      <c r="A343"/>
      <c r="B343"/>
      <c r="C343"/>
      <c r="D343"/>
      <c r="E343"/>
      <c r="F343"/>
      <c r="G343"/>
    </row>
    <row r="344" spans="1:7" ht="15.75" customHeight="1" x14ac:dyDescent="0.2">
      <c r="A344"/>
      <c r="B344"/>
      <c r="C344"/>
      <c r="D344"/>
      <c r="E344"/>
      <c r="F344"/>
      <c r="G344"/>
    </row>
    <row r="345" spans="1:7" ht="15.75" customHeight="1" x14ac:dyDescent="0.2">
      <c r="A345"/>
      <c r="B345"/>
      <c r="C345"/>
      <c r="D345"/>
      <c r="E345"/>
      <c r="F345"/>
      <c r="G345"/>
    </row>
    <row r="346" spans="1:7" ht="15.75" customHeight="1" x14ac:dyDescent="0.2">
      <c r="A346"/>
      <c r="B346"/>
      <c r="C346"/>
      <c r="D346"/>
      <c r="E346"/>
      <c r="F346"/>
      <c r="G346"/>
    </row>
    <row r="347" spans="1:7" ht="15.75" customHeight="1" x14ac:dyDescent="0.2">
      <c r="A347"/>
      <c r="B347"/>
      <c r="C347"/>
      <c r="D347"/>
      <c r="E347"/>
      <c r="F347"/>
      <c r="G347"/>
    </row>
    <row r="348" spans="1:7" ht="15.75" customHeight="1" x14ac:dyDescent="0.2">
      <c r="A348"/>
      <c r="B348"/>
      <c r="C348"/>
      <c r="D348"/>
      <c r="E348"/>
      <c r="F348"/>
      <c r="G348"/>
    </row>
    <row r="349" spans="1:7" ht="15.75" customHeight="1" x14ac:dyDescent="0.2">
      <c r="A349"/>
      <c r="B349"/>
      <c r="C349"/>
      <c r="D349"/>
      <c r="E349"/>
      <c r="F349"/>
      <c r="G349"/>
    </row>
    <row r="350" spans="1:7" ht="15.75" customHeight="1" x14ac:dyDescent="0.2">
      <c r="A350"/>
      <c r="B350"/>
      <c r="C350"/>
      <c r="D350"/>
      <c r="E350"/>
      <c r="F350"/>
      <c r="G350"/>
    </row>
    <row r="351" spans="1:7" ht="15.75" customHeight="1" x14ac:dyDescent="0.2">
      <c r="A351"/>
      <c r="B351"/>
      <c r="C351"/>
      <c r="D351"/>
      <c r="E351"/>
      <c r="F351"/>
      <c r="G351"/>
    </row>
    <row r="352" spans="1:7" ht="15.75" customHeight="1" x14ac:dyDescent="0.2">
      <c r="A352"/>
      <c r="B352"/>
      <c r="C352"/>
      <c r="D352"/>
      <c r="E352"/>
      <c r="F352"/>
      <c r="G352"/>
    </row>
    <row r="353" spans="1:7" ht="15.75" customHeight="1" x14ac:dyDescent="0.2">
      <c r="A353"/>
      <c r="B353"/>
      <c r="C353"/>
      <c r="D353"/>
      <c r="E353"/>
      <c r="F353"/>
      <c r="G353"/>
    </row>
    <row r="354" spans="1:7" ht="15.75" customHeight="1" x14ac:dyDescent="0.2">
      <c r="A354"/>
      <c r="B354"/>
      <c r="C354"/>
      <c r="D354"/>
      <c r="E354"/>
      <c r="F354"/>
      <c r="G354"/>
    </row>
    <row r="355" spans="1:7" ht="15.75" customHeight="1" x14ac:dyDescent="0.2">
      <c r="A355"/>
      <c r="B355"/>
      <c r="C355"/>
      <c r="D355"/>
      <c r="E355"/>
      <c r="F355"/>
      <c r="G355"/>
    </row>
    <row r="356" spans="1:7" ht="15.75" customHeight="1" x14ac:dyDescent="0.2">
      <c r="A356"/>
      <c r="B356"/>
      <c r="C356"/>
      <c r="D356"/>
      <c r="E356"/>
      <c r="F356"/>
      <c r="G356"/>
    </row>
    <row r="357" spans="1:7" ht="15.75" customHeight="1" x14ac:dyDescent="0.2">
      <c r="A357"/>
      <c r="B357"/>
      <c r="C357"/>
      <c r="D357"/>
      <c r="E357"/>
      <c r="F357"/>
      <c r="G357"/>
    </row>
    <row r="358" spans="1:7" ht="15.75" customHeight="1" x14ac:dyDescent="0.2">
      <c r="A358"/>
      <c r="B358"/>
      <c r="C358"/>
      <c r="D358"/>
      <c r="E358"/>
      <c r="F358"/>
      <c r="G358"/>
    </row>
    <row r="359" spans="1:7" ht="15.75" customHeight="1" x14ac:dyDescent="0.2">
      <c r="A359"/>
      <c r="B359"/>
      <c r="C359"/>
      <c r="D359"/>
      <c r="E359"/>
      <c r="F359"/>
      <c r="G359"/>
    </row>
    <row r="360" spans="1:7" ht="15.75" customHeight="1" x14ac:dyDescent="0.2">
      <c r="A360"/>
      <c r="B360"/>
      <c r="C360"/>
      <c r="D360"/>
      <c r="E360"/>
      <c r="F360"/>
      <c r="G360"/>
    </row>
    <row r="361" spans="1:7" ht="15.75" customHeight="1" x14ac:dyDescent="0.2">
      <c r="A361"/>
      <c r="B361"/>
      <c r="C361"/>
      <c r="D361"/>
      <c r="E361"/>
      <c r="F361"/>
      <c r="G361"/>
    </row>
    <row r="362" spans="1:7" ht="15.75" customHeight="1" x14ac:dyDescent="0.2">
      <c r="A362"/>
      <c r="B362"/>
      <c r="C362"/>
      <c r="D362"/>
      <c r="E362"/>
      <c r="F362"/>
      <c r="G362"/>
    </row>
    <row r="363" spans="1:7" ht="15.75" customHeight="1" x14ac:dyDescent="0.2">
      <c r="A363"/>
      <c r="B363"/>
      <c r="C363"/>
      <c r="D363"/>
      <c r="E363"/>
      <c r="F363"/>
      <c r="G363"/>
    </row>
    <row r="364" spans="1:7" ht="15.75" customHeight="1" x14ac:dyDescent="0.2">
      <c r="A364"/>
      <c r="B364"/>
      <c r="C364"/>
      <c r="D364"/>
      <c r="E364"/>
      <c r="F364"/>
      <c r="G364"/>
    </row>
    <row r="365" spans="1:7" ht="15.75" customHeight="1" x14ac:dyDescent="0.2">
      <c r="A365"/>
      <c r="B365"/>
      <c r="C365"/>
      <c r="D365"/>
      <c r="E365"/>
      <c r="F365"/>
      <c r="G365"/>
    </row>
    <row r="366" spans="1:7" ht="15.75" customHeight="1" x14ac:dyDescent="0.2">
      <c r="A366"/>
      <c r="B366"/>
      <c r="C366"/>
      <c r="D366"/>
      <c r="E366"/>
      <c r="F366"/>
      <c r="G366"/>
    </row>
    <row r="367" spans="1:7" ht="15.75" customHeight="1" x14ac:dyDescent="0.2">
      <c r="A367"/>
      <c r="B367"/>
      <c r="C367"/>
      <c r="D367"/>
      <c r="E367"/>
      <c r="F367"/>
      <c r="G367"/>
    </row>
    <row r="368" spans="1:7" ht="15.75" customHeight="1" x14ac:dyDescent="0.2">
      <c r="A368"/>
      <c r="B368"/>
      <c r="C368"/>
      <c r="D368"/>
      <c r="E368"/>
      <c r="F368"/>
      <c r="G368"/>
    </row>
    <row r="369" spans="1:7" ht="15.75" customHeight="1" x14ac:dyDescent="0.2">
      <c r="A369"/>
      <c r="B369"/>
      <c r="C369"/>
      <c r="D369"/>
      <c r="E369"/>
      <c r="F369"/>
      <c r="G369"/>
    </row>
    <row r="370" spans="1:7" ht="15.75" customHeight="1" x14ac:dyDescent="0.2">
      <c r="A370"/>
      <c r="B370"/>
      <c r="C370"/>
      <c r="D370"/>
      <c r="E370"/>
      <c r="F370"/>
      <c r="G370"/>
    </row>
    <row r="371" spans="1:7" ht="15.75" customHeight="1" x14ac:dyDescent="0.2">
      <c r="A371"/>
      <c r="B371"/>
      <c r="C371"/>
      <c r="D371"/>
      <c r="E371"/>
      <c r="F371"/>
      <c r="G371"/>
    </row>
    <row r="372" spans="1:7" ht="15.75" customHeight="1" x14ac:dyDescent="0.2">
      <c r="A372"/>
      <c r="B372"/>
      <c r="C372"/>
      <c r="D372"/>
      <c r="E372"/>
      <c r="F372"/>
      <c r="G372"/>
    </row>
    <row r="373" spans="1:7" ht="15.75" customHeight="1" x14ac:dyDescent="0.2">
      <c r="A373"/>
      <c r="B373"/>
      <c r="C373"/>
      <c r="D373"/>
      <c r="E373"/>
      <c r="F373"/>
      <c r="G373"/>
    </row>
    <row r="374" spans="1:7" ht="15.75" customHeight="1" x14ac:dyDescent="0.2">
      <c r="A374"/>
      <c r="B374"/>
      <c r="C374"/>
      <c r="D374"/>
      <c r="E374"/>
      <c r="F374"/>
      <c r="G374"/>
    </row>
    <row r="375" spans="1:7" ht="15.75" customHeight="1" x14ac:dyDescent="0.2">
      <c r="A375"/>
      <c r="B375"/>
      <c r="C375"/>
      <c r="D375"/>
      <c r="E375"/>
      <c r="F375"/>
      <c r="G375"/>
    </row>
    <row r="376" spans="1:7" ht="15.75" customHeight="1" x14ac:dyDescent="0.2">
      <c r="A376"/>
      <c r="B376"/>
      <c r="C376"/>
      <c r="D376"/>
      <c r="E376"/>
      <c r="F376"/>
      <c r="G376"/>
    </row>
    <row r="377" spans="1:7" ht="15.75" customHeight="1" x14ac:dyDescent="0.2">
      <c r="A377"/>
      <c r="B377"/>
      <c r="C377"/>
      <c r="D377"/>
      <c r="E377"/>
      <c r="F377"/>
      <c r="G377"/>
    </row>
    <row r="378" spans="1:7" ht="15.75" customHeight="1" x14ac:dyDescent="0.2">
      <c r="A378"/>
      <c r="B378"/>
      <c r="C378"/>
      <c r="D378"/>
      <c r="E378"/>
      <c r="F378"/>
      <c r="G378"/>
    </row>
    <row r="379" spans="1:7" ht="15.75" customHeight="1" x14ac:dyDescent="0.2">
      <c r="A379"/>
      <c r="B379"/>
      <c r="C379"/>
      <c r="D379"/>
      <c r="E379"/>
      <c r="F379"/>
      <c r="G379"/>
    </row>
    <row r="380" spans="1:7" ht="15.75" customHeight="1" x14ac:dyDescent="0.2">
      <c r="A380"/>
      <c r="B380"/>
      <c r="C380"/>
      <c r="D380"/>
      <c r="E380"/>
      <c r="F380"/>
      <c r="G380"/>
    </row>
    <row r="381" spans="1:7" ht="15.75" customHeight="1" x14ac:dyDescent="0.2">
      <c r="A381"/>
      <c r="B381"/>
      <c r="C381"/>
      <c r="D381"/>
      <c r="E381"/>
      <c r="F381"/>
      <c r="G381"/>
    </row>
    <row r="382" spans="1:7" ht="15.75" customHeight="1" x14ac:dyDescent="0.2">
      <c r="A382"/>
      <c r="B382"/>
      <c r="C382"/>
      <c r="D382"/>
      <c r="E382"/>
      <c r="F382"/>
      <c r="G382"/>
    </row>
    <row r="383" spans="1:7" ht="15.75" customHeight="1" x14ac:dyDescent="0.2">
      <c r="A383"/>
      <c r="B383"/>
      <c r="C383"/>
      <c r="D383"/>
      <c r="E383"/>
      <c r="F383"/>
      <c r="G383"/>
    </row>
    <row r="384" spans="1:7" ht="15.75" customHeight="1" x14ac:dyDescent="0.2">
      <c r="A384"/>
      <c r="B384"/>
      <c r="C384"/>
      <c r="D384"/>
      <c r="E384"/>
      <c r="F384"/>
      <c r="G384"/>
    </row>
    <row r="385" spans="1:7" ht="15.75" customHeight="1" x14ac:dyDescent="0.2">
      <c r="A385"/>
      <c r="B385"/>
      <c r="C385"/>
      <c r="D385"/>
      <c r="E385"/>
      <c r="F385"/>
      <c r="G385"/>
    </row>
    <row r="386" spans="1:7" ht="15.75" customHeight="1" x14ac:dyDescent="0.2">
      <c r="A386"/>
      <c r="B386"/>
      <c r="C386"/>
      <c r="D386"/>
      <c r="E386"/>
      <c r="F386"/>
      <c r="G386"/>
    </row>
    <row r="387" spans="1:7" ht="15.75" customHeight="1" x14ac:dyDescent="0.2">
      <c r="A387"/>
      <c r="B387"/>
      <c r="C387"/>
      <c r="D387"/>
      <c r="E387"/>
      <c r="F387"/>
      <c r="G387"/>
    </row>
    <row r="388" spans="1:7" ht="15.75" customHeight="1" x14ac:dyDescent="0.2">
      <c r="A388"/>
      <c r="B388"/>
      <c r="C388"/>
      <c r="D388"/>
      <c r="E388"/>
      <c r="F388"/>
      <c r="G388"/>
    </row>
    <row r="389" spans="1:7" ht="15.75" customHeight="1" x14ac:dyDescent="0.2">
      <c r="A389"/>
      <c r="B389"/>
      <c r="C389"/>
      <c r="D389"/>
      <c r="E389"/>
      <c r="F389"/>
      <c r="G389"/>
    </row>
    <row r="390" spans="1:7" ht="15.75" customHeight="1" x14ac:dyDescent="0.2">
      <c r="A390"/>
      <c r="B390"/>
      <c r="C390"/>
      <c r="D390"/>
      <c r="E390"/>
      <c r="F390"/>
      <c r="G390"/>
    </row>
    <row r="391" spans="1:7" ht="15.75" customHeight="1" x14ac:dyDescent="0.2">
      <c r="A391"/>
      <c r="B391"/>
      <c r="C391"/>
      <c r="D391"/>
      <c r="E391"/>
      <c r="F391"/>
      <c r="G391"/>
    </row>
    <row r="392" spans="1:7" ht="15.75" customHeight="1" x14ac:dyDescent="0.2">
      <c r="A392"/>
      <c r="B392"/>
      <c r="C392"/>
      <c r="D392"/>
      <c r="E392"/>
      <c r="F392"/>
      <c r="G392"/>
    </row>
    <row r="393" spans="1:7" ht="15.75" customHeight="1" x14ac:dyDescent="0.2">
      <c r="A393"/>
      <c r="B393"/>
      <c r="C393"/>
      <c r="D393"/>
      <c r="E393"/>
      <c r="F393"/>
      <c r="G393"/>
    </row>
    <row r="394" spans="1:7" ht="15.75" customHeight="1" x14ac:dyDescent="0.2">
      <c r="A394"/>
      <c r="B394"/>
      <c r="C394"/>
      <c r="D394"/>
      <c r="E394"/>
      <c r="F394"/>
      <c r="G394"/>
    </row>
    <row r="395" spans="1:7" ht="15.75" customHeight="1" x14ac:dyDescent="0.2">
      <c r="A395"/>
      <c r="B395"/>
      <c r="C395"/>
      <c r="D395"/>
      <c r="E395"/>
      <c r="F395"/>
      <c r="G395"/>
    </row>
    <row r="396" spans="1:7" ht="15.75" customHeight="1" x14ac:dyDescent="0.2">
      <c r="A396"/>
      <c r="B396"/>
      <c r="C396"/>
      <c r="D396"/>
      <c r="E396"/>
      <c r="F396"/>
      <c r="G396"/>
    </row>
    <row r="397" spans="1:7" ht="15.75" customHeight="1" x14ac:dyDescent="0.2">
      <c r="A397"/>
      <c r="B397"/>
      <c r="C397"/>
      <c r="D397"/>
      <c r="E397"/>
      <c r="F397"/>
      <c r="G397"/>
    </row>
    <row r="398" spans="1:7" ht="15.75" customHeight="1" x14ac:dyDescent="0.2">
      <c r="A398"/>
      <c r="B398"/>
      <c r="C398"/>
      <c r="D398"/>
      <c r="E398"/>
      <c r="F398"/>
      <c r="G398"/>
    </row>
    <row r="399" spans="1:7" ht="15.75" customHeight="1" x14ac:dyDescent="0.2">
      <c r="A399"/>
      <c r="B399"/>
      <c r="C399"/>
      <c r="D399"/>
      <c r="E399"/>
      <c r="F399"/>
      <c r="G399"/>
    </row>
    <row r="400" spans="1:7" ht="15.75" customHeight="1" x14ac:dyDescent="0.2">
      <c r="A400"/>
      <c r="B400"/>
      <c r="C400"/>
      <c r="D400"/>
      <c r="E400"/>
      <c r="F400"/>
      <c r="G400"/>
    </row>
    <row r="401" spans="1:7" ht="15.75" customHeight="1" x14ac:dyDescent="0.2">
      <c r="A401"/>
      <c r="B401"/>
      <c r="C401"/>
      <c r="D401"/>
      <c r="E401"/>
      <c r="F401"/>
      <c r="G401"/>
    </row>
    <row r="402" spans="1:7" ht="15.75" customHeight="1" x14ac:dyDescent="0.2">
      <c r="A402"/>
      <c r="B402"/>
      <c r="C402"/>
      <c r="D402"/>
      <c r="E402"/>
      <c r="F402"/>
      <c r="G402"/>
    </row>
    <row r="403" spans="1:7" ht="15.75" customHeight="1" x14ac:dyDescent="0.2">
      <c r="A403"/>
      <c r="B403"/>
      <c r="C403"/>
      <c r="D403"/>
      <c r="E403"/>
      <c r="F403"/>
      <c r="G403"/>
    </row>
    <row r="404" spans="1:7" ht="15.75" customHeight="1" x14ac:dyDescent="0.2">
      <c r="A404"/>
      <c r="B404"/>
      <c r="C404"/>
      <c r="D404"/>
      <c r="E404"/>
      <c r="F404"/>
      <c r="G404"/>
    </row>
    <row r="405" spans="1:7" ht="15.75" customHeight="1" x14ac:dyDescent="0.2">
      <c r="A405"/>
      <c r="B405"/>
      <c r="C405"/>
      <c r="D405"/>
      <c r="E405"/>
      <c r="F405"/>
      <c r="G405"/>
    </row>
    <row r="406" spans="1:7" ht="15.75" customHeight="1" x14ac:dyDescent="0.2">
      <c r="A406"/>
      <c r="B406"/>
      <c r="C406"/>
      <c r="D406"/>
      <c r="E406"/>
      <c r="F406"/>
      <c r="G406"/>
    </row>
    <row r="407" spans="1:7" ht="15.75" customHeight="1" x14ac:dyDescent="0.2">
      <c r="A407"/>
      <c r="B407"/>
      <c r="C407"/>
      <c r="D407"/>
      <c r="E407"/>
      <c r="F407"/>
      <c r="G407"/>
    </row>
    <row r="408" spans="1:7" ht="15.75" customHeight="1" x14ac:dyDescent="0.2">
      <c r="A408"/>
      <c r="B408"/>
      <c r="C408"/>
      <c r="D408"/>
      <c r="E408"/>
      <c r="F408"/>
      <c r="G408"/>
    </row>
    <row r="409" spans="1:7" ht="15.75" customHeight="1" x14ac:dyDescent="0.2">
      <c r="A409"/>
      <c r="B409"/>
      <c r="C409"/>
      <c r="D409"/>
      <c r="E409"/>
      <c r="F409"/>
      <c r="G409"/>
    </row>
    <row r="410" spans="1:7" ht="15.75" customHeight="1" x14ac:dyDescent="0.2">
      <c r="A410"/>
      <c r="B410"/>
      <c r="C410"/>
      <c r="D410"/>
      <c r="E410"/>
      <c r="F410"/>
      <c r="G410"/>
    </row>
    <row r="411" spans="1:7" ht="15.75" customHeight="1" x14ac:dyDescent="0.2">
      <c r="A411"/>
      <c r="B411"/>
      <c r="C411"/>
      <c r="D411"/>
      <c r="E411"/>
      <c r="F411"/>
      <c r="G411"/>
    </row>
    <row r="412" spans="1:7" ht="15.75" customHeight="1" x14ac:dyDescent="0.2">
      <c r="A412"/>
      <c r="B412"/>
      <c r="C412"/>
      <c r="D412"/>
      <c r="E412"/>
      <c r="F412"/>
      <c r="G412"/>
    </row>
    <row r="413" spans="1:7" ht="15.75" customHeight="1" x14ac:dyDescent="0.2">
      <c r="A413"/>
      <c r="B413"/>
      <c r="C413"/>
      <c r="D413"/>
      <c r="E413"/>
      <c r="F413"/>
      <c r="G413"/>
    </row>
    <row r="414" spans="1:7" ht="15.75" customHeight="1" x14ac:dyDescent="0.2">
      <c r="A414"/>
      <c r="B414"/>
      <c r="C414"/>
      <c r="D414"/>
      <c r="E414"/>
      <c r="F414"/>
      <c r="G414"/>
    </row>
    <row r="415" spans="1:7" ht="15.75" customHeight="1" x14ac:dyDescent="0.2">
      <c r="A415"/>
      <c r="B415"/>
      <c r="C415"/>
      <c r="D415"/>
      <c r="E415"/>
      <c r="F415"/>
      <c r="G415"/>
    </row>
    <row r="416" spans="1:7" ht="15.75" customHeight="1" x14ac:dyDescent="0.2">
      <c r="A416"/>
      <c r="B416"/>
      <c r="C416"/>
      <c r="D416"/>
      <c r="E416"/>
      <c r="F416"/>
      <c r="G416"/>
    </row>
    <row r="417" spans="1:7" ht="15.75" customHeight="1" x14ac:dyDescent="0.2">
      <c r="A417"/>
      <c r="B417"/>
      <c r="C417"/>
      <c r="D417"/>
      <c r="E417"/>
      <c r="F417"/>
      <c r="G417"/>
    </row>
    <row r="418" spans="1:7" ht="15.75" customHeight="1" x14ac:dyDescent="0.2">
      <c r="A418"/>
      <c r="B418"/>
      <c r="C418"/>
      <c r="D418"/>
      <c r="E418"/>
      <c r="F418"/>
      <c r="G418"/>
    </row>
    <row r="419" spans="1:7" ht="15.75" customHeight="1" x14ac:dyDescent="0.2">
      <c r="A419"/>
      <c r="B419"/>
      <c r="C419"/>
      <c r="D419"/>
      <c r="E419"/>
      <c r="F419"/>
      <c r="G419"/>
    </row>
    <row r="420" spans="1:7" ht="15.75" customHeight="1" x14ac:dyDescent="0.2">
      <c r="A420"/>
      <c r="B420"/>
      <c r="C420"/>
      <c r="D420"/>
      <c r="E420"/>
      <c r="F420"/>
      <c r="G420"/>
    </row>
    <row r="421" spans="1:7" ht="15.75" customHeight="1" x14ac:dyDescent="0.2">
      <c r="A421"/>
      <c r="B421"/>
      <c r="C421"/>
      <c r="D421"/>
      <c r="E421"/>
      <c r="F421"/>
      <c r="G421"/>
    </row>
    <row r="422" spans="1:7" ht="15.75" customHeight="1" x14ac:dyDescent="0.2">
      <c r="A422"/>
      <c r="B422"/>
      <c r="C422"/>
      <c r="D422"/>
      <c r="E422"/>
      <c r="F422"/>
      <c r="G422"/>
    </row>
    <row r="423" spans="1:7" ht="15.75" customHeight="1" x14ac:dyDescent="0.2">
      <c r="A423"/>
      <c r="B423"/>
      <c r="C423"/>
      <c r="D423"/>
      <c r="E423"/>
      <c r="F423"/>
      <c r="G423"/>
    </row>
    <row r="424" spans="1:7" ht="15.75" customHeight="1" x14ac:dyDescent="0.2">
      <c r="A424"/>
      <c r="B424"/>
      <c r="C424"/>
      <c r="D424"/>
      <c r="E424"/>
      <c r="F424"/>
      <c r="G424"/>
    </row>
    <row r="425" spans="1:7" ht="15.75" customHeight="1" x14ac:dyDescent="0.2">
      <c r="A425"/>
      <c r="B425"/>
      <c r="C425"/>
      <c r="D425"/>
      <c r="E425"/>
      <c r="F425"/>
      <c r="G425"/>
    </row>
    <row r="426" spans="1:7" ht="15.75" customHeight="1" x14ac:dyDescent="0.2">
      <c r="A426"/>
      <c r="B426"/>
      <c r="C426"/>
      <c r="D426"/>
      <c r="E426"/>
      <c r="F426"/>
      <c r="G426"/>
    </row>
    <row r="427" spans="1:7" ht="15.75" customHeight="1" x14ac:dyDescent="0.2">
      <c r="A427"/>
      <c r="B427"/>
      <c r="C427"/>
      <c r="D427"/>
      <c r="E427"/>
      <c r="F427"/>
      <c r="G427"/>
    </row>
    <row r="428" spans="1:7" ht="15.75" customHeight="1" x14ac:dyDescent="0.2">
      <c r="A428"/>
      <c r="B428"/>
      <c r="C428"/>
      <c r="D428"/>
      <c r="E428"/>
      <c r="F428"/>
      <c r="G428"/>
    </row>
    <row r="429" spans="1:7" ht="15.75" customHeight="1" x14ac:dyDescent="0.2">
      <c r="A429"/>
      <c r="B429"/>
      <c r="C429"/>
      <c r="D429"/>
      <c r="E429"/>
      <c r="F429"/>
      <c r="G429"/>
    </row>
    <row r="430" spans="1:7" ht="15.75" customHeight="1" x14ac:dyDescent="0.2">
      <c r="A430"/>
      <c r="B430"/>
      <c r="C430"/>
      <c r="D430"/>
      <c r="E430"/>
      <c r="F430"/>
      <c r="G430"/>
    </row>
    <row r="431" spans="1:7" ht="15.75" customHeight="1" x14ac:dyDescent="0.2">
      <c r="A431"/>
      <c r="B431"/>
      <c r="C431"/>
      <c r="D431"/>
      <c r="E431"/>
      <c r="F431"/>
      <c r="G431"/>
    </row>
    <row r="432" spans="1:7" ht="15.75" customHeight="1" x14ac:dyDescent="0.2">
      <c r="A432"/>
      <c r="B432"/>
      <c r="C432"/>
      <c r="D432"/>
      <c r="E432"/>
      <c r="F432"/>
      <c r="G432"/>
    </row>
    <row r="433" spans="1:7" ht="15.75" customHeight="1" x14ac:dyDescent="0.2">
      <c r="A433"/>
      <c r="B433"/>
      <c r="C433"/>
      <c r="D433"/>
      <c r="E433"/>
      <c r="F433"/>
      <c r="G433"/>
    </row>
    <row r="434" spans="1:7" ht="15.75" customHeight="1" x14ac:dyDescent="0.2">
      <c r="A434"/>
      <c r="B434"/>
      <c r="C434"/>
      <c r="D434"/>
      <c r="E434"/>
      <c r="F434"/>
      <c r="G434"/>
    </row>
    <row r="435" spans="1:7" ht="15.75" customHeight="1" x14ac:dyDescent="0.2">
      <c r="A435"/>
      <c r="B435"/>
      <c r="C435"/>
      <c r="D435"/>
      <c r="E435"/>
      <c r="F435"/>
      <c r="G435"/>
    </row>
    <row r="436" spans="1:7" ht="15.75" customHeight="1" x14ac:dyDescent="0.2">
      <c r="A436"/>
      <c r="B436"/>
      <c r="C436"/>
      <c r="D436"/>
      <c r="E436"/>
      <c r="F436"/>
      <c r="G436"/>
    </row>
    <row r="437" spans="1:7" ht="15.75" customHeight="1" x14ac:dyDescent="0.2">
      <c r="A437"/>
      <c r="B437"/>
      <c r="C437"/>
      <c r="D437"/>
      <c r="E437"/>
      <c r="F437"/>
      <c r="G437"/>
    </row>
    <row r="438" spans="1:7" ht="15.75" customHeight="1" x14ac:dyDescent="0.2">
      <c r="A438"/>
      <c r="B438"/>
      <c r="C438"/>
      <c r="D438"/>
      <c r="E438"/>
      <c r="F438"/>
      <c r="G438"/>
    </row>
    <row r="439" spans="1:7" ht="15.75" customHeight="1" x14ac:dyDescent="0.2">
      <c r="A439"/>
      <c r="B439"/>
      <c r="C439"/>
      <c r="D439"/>
      <c r="E439"/>
      <c r="F439"/>
      <c r="G439"/>
    </row>
    <row r="440" spans="1:7" ht="15.75" customHeight="1" x14ac:dyDescent="0.2">
      <c r="A440"/>
      <c r="B440"/>
      <c r="C440"/>
      <c r="D440"/>
      <c r="E440"/>
      <c r="F440"/>
      <c r="G440"/>
    </row>
    <row r="441" spans="1:7" ht="15.75" customHeight="1" x14ac:dyDescent="0.2">
      <c r="A441"/>
      <c r="B441"/>
      <c r="C441"/>
      <c r="D441"/>
      <c r="E441"/>
      <c r="F441"/>
      <c r="G441"/>
    </row>
    <row r="442" spans="1:7" ht="15.75" customHeight="1" x14ac:dyDescent="0.2">
      <c r="A442"/>
      <c r="B442"/>
      <c r="C442"/>
      <c r="D442"/>
      <c r="E442"/>
      <c r="F442"/>
      <c r="G442"/>
    </row>
    <row r="443" spans="1:7" ht="15.75" customHeight="1" x14ac:dyDescent="0.2">
      <c r="A443"/>
      <c r="B443"/>
      <c r="C443"/>
      <c r="D443"/>
      <c r="E443"/>
      <c r="F443"/>
      <c r="G443"/>
    </row>
    <row r="444" spans="1:7" ht="15.75" customHeight="1" x14ac:dyDescent="0.2">
      <c r="A444"/>
      <c r="B444"/>
      <c r="C444"/>
      <c r="D444"/>
      <c r="E444"/>
      <c r="F444"/>
      <c r="G444"/>
    </row>
    <row r="445" spans="1:7" ht="15.75" customHeight="1" x14ac:dyDescent="0.2">
      <c r="A445"/>
      <c r="B445"/>
      <c r="C445"/>
      <c r="D445"/>
      <c r="E445"/>
      <c r="F445"/>
      <c r="G445"/>
    </row>
    <row r="446" spans="1:7" ht="15.75" customHeight="1" x14ac:dyDescent="0.2">
      <c r="A446"/>
      <c r="B446"/>
      <c r="C446"/>
      <c r="D446"/>
      <c r="E446"/>
      <c r="F446"/>
      <c r="G446"/>
    </row>
    <row r="447" spans="1:7" ht="15.75" customHeight="1" x14ac:dyDescent="0.2">
      <c r="A447"/>
      <c r="B447"/>
      <c r="C447"/>
      <c r="D447"/>
      <c r="E447"/>
      <c r="F447"/>
      <c r="G447"/>
    </row>
    <row r="448" spans="1:7" ht="15.75" customHeight="1" x14ac:dyDescent="0.2">
      <c r="A448"/>
      <c r="B448"/>
      <c r="C448"/>
      <c r="D448"/>
      <c r="E448"/>
      <c r="F448"/>
      <c r="G448"/>
    </row>
    <row r="449" spans="1:7" ht="15.75" customHeight="1" x14ac:dyDescent="0.2">
      <c r="A449"/>
      <c r="B449"/>
      <c r="C449"/>
      <c r="D449"/>
      <c r="E449"/>
      <c r="F449"/>
      <c r="G449"/>
    </row>
    <row r="450" spans="1:7" ht="15.75" customHeight="1" x14ac:dyDescent="0.2">
      <c r="A450"/>
      <c r="B450"/>
      <c r="C450"/>
      <c r="D450"/>
      <c r="E450"/>
      <c r="F450"/>
      <c r="G450"/>
    </row>
    <row r="451" spans="1:7" ht="15.75" customHeight="1" x14ac:dyDescent="0.2">
      <c r="A451"/>
      <c r="B451"/>
      <c r="C451"/>
      <c r="D451"/>
      <c r="E451"/>
      <c r="F451"/>
      <c r="G451"/>
    </row>
    <row r="452" spans="1:7" ht="15.75" customHeight="1" x14ac:dyDescent="0.2">
      <c r="A452"/>
      <c r="B452"/>
      <c r="C452"/>
      <c r="D452"/>
      <c r="E452"/>
      <c r="F452"/>
      <c r="G452"/>
    </row>
    <row r="453" spans="1:7" ht="15.75" customHeight="1" x14ac:dyDescent="0.2">
      <c r="A453"/>
      <c r="B453"/>
      <c r="C453"/>
      <c r="D453"/>
      <c r="E453"/>
      <c r="F453"/>
      <c r="G453"/>
    </row>
    <row r="454" spans="1:7" ht="15.75" customHeight="1" x14ac:dyDescent="0.2">
      <c r="A454"/>
      <c r="B454"/>
      <c r="C454"/>
      <c r="D454"/>
      <c r="E454"/>
      <c r="F454"/>
      <c r="G454"/>
    </row>
    <row r="455" spans="1:7" ht="15.75" customHeight="1" x14ac:dyDescent="0.2">
      <c r="A455"/>
      <c r="B455"/>
      <c r="C455"/>
      <c r="D455"/>
      <c r="E455"/>
      <c r="F455"/>
      <c r="G455"/>
    </row>
    <row r="456" spans="1:7" ht="15.75" customHeight="1" x14ac:dyDescent="0.2">
      <c r="A456"/>
      <c r="B456"/>
      <c r="C456"/>
      <c r="D456"/>
      <c r="E456"/>
      <c r="F456"/>
      <c r="G456"/>
    </row>
    <row r="457" spans="1:7" ht="15.75" customHeight="1" x14ac:dyDescent="0.2">
      <c r="A457"/>
      <c r="B457"/>
      <c r="C457"/>
      <c r="D457"/>
      <c r="E457"/>
      <c r="F457"/>
      <c r="G457"/>
    </row>
    <row r="458" spans="1:7" ht="15.75" customHeight="1" x14ac:dyDescent="0.2">
      <c r="A458"/>
      <c r="B458"/>
      <c r="C458"/>
      <c r="D458"/>
      <c r="E458"/>
      <c r="F458"/>
      <c r="G458"/>
    </row>
    <row r="459" spans="1:7" ht="15.75" customHeight="1" x14ac:dyDescent="0.2">
      <c r="A459"/>
      <c r="B459"/>
      <c r="C459"/>
      <c r="D459"/>
      <c r="E459"/>
      <c r="F459"/>
      <c r="G459"/>
    </row>
    <row r="460" spans="1:7" ht="15.75" customHeight="1" x14ac:dyDescent="0.2">
      <c r="A460"/>
      <c r="B460"/>
      <c r="C460"/>
      <c r="D460"/>
      <c r="E460"/>
      <c r="F460"/>
      <c r="G460"/>
    </row>
    <row r="461" spans="1:7" ht="15.75" customHeight="1" x14ac:dyDescent="0.2">
      <c r="A461"/>
      <c r="B461"/>
      <c r="C461"/>
      <c r="D461"/>
      <c r="E461"/>
      <c r="F461"/>
      <c r="G461"/>
    </row>
    <row r="462" spans="1:7" ht="15.75" customHeight="1" x14ac:dyDescent="0.2">
      <c r="A462"/>
      <c r="B462"/>
      <c r="C462"/>
      <c r="D462"/>
      <c r="E462"/>
      <c r="F462"/>
      <c r="G462"/>
    </row>
    <row r="463" spans="1:7" ht="15.75" customHeight="1" x14ac:dyDescent="0.2">
      <c r="A463"/>
      <c r="B463"/>
      <c r="C463"/>
      <c r="D463"/>
      <c r="E463"/>
      <c r="F463"/>
      <c r="G463"/>
    </row>
    <row r="464" spans="1:7" ht="15.75" customHeight="1" x14ac:dyDescent="0.2">
      <c r="A464"/>
      <c r="B464"/>
      <c r="C464"/>
      <c r="D464"/>
      <c r="E464"/>
      <c r="F464"/>
      <c r="G464"/>
    </row>
    <row r="465" spans="1:7" ht="15.75" customHeight="1" x14ac:dyDescent="0.2">
      <c r="A465"/>
      <c r="B465"/>
      <c r="C465"/>
      <c r="D465"/>
      <c r="E465"/>
      <c r="F465"/>
      <c r="G465"/>
    </row>
    <row r="466" spans="1:7" ht="15.75" customHeight="1" x14ac:dyDescent="0.2">
      <c r="A466"/>
      <c r="B466"/>
      <c r="C466"/>
      <c r="D466"/>
      <c r="E466"/>
      <c r="F466"/>
      <c r="G466"/>
    </row>
    <row r="467" spans="1:7" ht="15.75" customHeight="1" x14ac:dyDescent="0.2">
      <c r="A467"/>
      <c r="B467"/>
      <c r="C467"/>
      <c r="D467"/>
      <c r="E467"/>
      <c r="F467"/>
      <c r="G467"/>
    </row>
    <row r="468" spans="1:7" ht="15.75" customHeight="1" x14ac:dyDescent="0.2">
      <c r="A468"/>
      <c r="B468"/>
      <c r="C468"/>
      <c r="D468"/>
      <c r="E468"/>
      <c r="F468"/>
      <c r="G468"/>
    </row>
    <row r="469" spans="1:7" ht="15.75" customHeight="1" x14ac:dyDescent="0.2">
      <c r="A469"/>
      <c r="B469"/>
      <c r="C469"/>
      <c r="D469"/>
      <c r="E469"/>
      <c r="F469"/>
      <c r="G469"/>
    </row>
    <row r="470" spans="1:7" ht="15.75" customHeight="1" x14ac:dyDescent="0.2">
      <c r="A470"/>
      <c r="B470"/>
      <c r="C470"/>
      <c r="D470"/>
      <c r="E470"/>
      <c r="F470"/>
      <c r="G470"/>
    </row>
    <row r="471" spans="1:7" ht="15.75" customHeight="1" x14ac:dyDescent="0.2">
      <c r="A471"/>
      <c r="B471"/>
      <c r="C471"/>
      <c r="D471"/>
      <c r="E471"/>
      <c r="F471"/>
      <c r="G471"/>
    </row>
    <row r="472" spans="1:7" ht="15.75" customHeight="1" x14ac:dyDescent="0.2">
      <c r="A472"/>
      <c r="B472"/>
      <c r="C472"/>
      <c r="D472"/>
      <c r="E472"/>
      <c r="F472"/>
      <c r="G472"/>
    </row>
    <row r="473" spans="1:7" ht="15.75" customHeight="1" x14ac:dyDescent="0.2">
      <c r="A473"/>
      <c r="B473"/>
      <c r="C473"/>
      <c r="D473"/>
      <c r="E473"/>
      <c r="F473"/>
      <c r="G473"/>
    </row>
    <row r="474" spans="1:7" ht="15.75" customHeight="1" x14ac:dyDescent="0.2">
      <c r="A474"/>
      <c r="B474"/>
      <c r="C474"/>
      <c r="D474"/>
      <c r="E474"/>
      <c r="F474"/>
      <c r="G474"/>
    </row>
    <row r="475" spans="1:7" ht="15.75" customHeight="1" x14ac:dyDescent="0.2">
      <c r="A475"/>
      <c r="B475"/>
      <c r="C475"/>
      <c r="D475"/>
      <c r="E475"/>
      <c r="F475"/>
      <c r="G475"/>
    </row>
    <row r="476" spans="1:7" ht="15.75" customHeight="1" x14ac:dyDescent="0.2">
      <c r="A476"/>
      <c r="B476"/>
      <c r="C476"/>
      <c r="D476"/>
      <c r="E476"/>
      <c r="F476"/>
      <c r="G476"/>
    </row>
    <row r="477" spans="1:7" ht="15.75" customHeight="1" x14ac:dyDescent="0.2">
      <c r="A477"/>
      <c r="B477"/>
      <c r="C477"/>
      <c r="D477"/>
      <c r="E477"/>
      <c r="F477"/>
      <c r="G477"/>
    </row>
    <row r="478" spans="1:7" ht="15.75" customHeight="1" x14ac:dyDescent="0.2">
      <c r="A478"/>
      <c r="B478"/>
      <c r="C478"/>
      <c r="D478"/>
      <c r="E478"/>
      <c r="F478"/>
      <c r="G478"/>
    </row>
    <row r="479" spans="1:7" ht="15.75" customHeight="1" x14ac:dyDescent="0.2">
      <c r="A479"/>
      <c r="B479"/>
      <c r="C479"/>
      <c r="D479"/>
      <c r="E479"/>
      <c r="F479"/>
      <c r="G479"/>
    </row>
    <row r="480" spans="1:7" ht="15.75" customHeight="1" x14ac:dyDescent="0.2">
      <c r="A480"/>
      <c r="B480"/>
      <c r="C480"/>
      <c r="D480"/>
      <c r="E480"/>
      <c r="F480"/>
      <c r="G480"/>
    </row>
    <row r="481" spans="1:7" ht="15.75" customHeight="1" x14ac:dyDescent="0.2">
      <c r="A481"/>
      <c r="B481"/>
      <c r="C481"/>
      <c r="D481"/>
      <c r="E481"/>
      <c r="F481"/>
      <c r="G481"/>
    </row>
    <row r="482" spans="1:7" ht="15.75" customHeight="1" x14ac:dyDescent="0.2">
      <c r="A482"/>
      <c r="B482"/>
      <c r="C482"/>
      <c r="D482"/>
      <c r="E482"/>
      <c r="F482"/>
      <c r="G482"/>
    </row>
    <row r="483" spans="1:7" ht="15.75" customHeight="1" x14ac:dyDescent="0.2">
      <c r="A483"/>
      <c r="B483"/>
      <c r="C483"/>
      <c r="D483"/>
      <c r="E483"/>
      <c r="F483"/>
      <c r="G483"/>
    </row>
    <row r="484" spans="1:7" ht="15.75" customHeight="1" x14ac:dyDescent="0.2">
      <c r="A484"/>
      <c r="B484"/>
      <c r="C484"/>
      <c r="D484"/>
      <c r="E484"/>
      <c r="F484"/>
      <c r="G484"/>
    </row>
    <row r="485" spans="1:7" ht="15.75" customHeight="1" x14ac:dyDescent="0.2">
      <c r="A485"/>
      <c r="B485"/>
      <c r="C485"/>
      <c r="D485"/>
      <c r="E485"/>
      <c r="F485"/>
      <c r="G485"/>
    </row>
    <row r="486" spans="1:7" ht="15.75" customHeight="1" x14ac:dyDescent="0.2">
      <c r="A486"/>
      <c r="B486"/>
      <c r="C486"/>
      <c r="D486"/>
      <c r="E486"/>
      <c r="F486"/>
      <c r="G486"/>
    </row>
    <row r="487" spans="1:7" ht="15.75" customHeight="1" x14ac:dyDescent="0.2">
      <c r="A487"/>
      <c r="B487"/>
      <c r="C487"/>
      <c r="D487"/>
      <c r="E487"/>
      <c r="F487"/>
      <c r="G487"/>
    </row>
    <row r="488" spans="1:7" ht="15.75" customHeight="1" x14ac:dyDescent="0.2">
      <c r="A488"/>
      <c r="B488"/>
      <c r="C488"/>
      <c r="D488"/>
      <c r="E488"/>
      <c r="F488"/>
      <c r="G488"/>
    </row>
    <row r="489" spans="1:7" ht="15.75" customHeight="1" x14ac:dyDescent="0.2">
      <c r="A489"/>
      <c r="B489"/>
      <c r="C489"/>
      <c r="D489"/>
      <c r="E489"/>
      <c r="F489"/>
      <c r="G489"/>
    </row>
    <row r="490" spans="1:7" ht="15.75" customHeight="1" x14ac:dyDescent="0.2">
      <c r="A490"/>
      <c r="B490"/>
      <c r="C490"/>
      <c r="D490"/>
      <c r="E490"/>
      <c r="F490"/>
      <c r="G490"/>
    </row>
    <row r="491" spans="1:7" ht="15.75" customHeight="1" x14ac:dyDescent="0.2">
      <c r="A491"/>
      <c r="B491"/>
      <c r="C491"/>
      <c r="D491"/>
      <c r="E491"/>
      <c r="F491"/>
      <c r="G491"/>
    </row>
    <row r="492" spans="1:7" ht="15.75" customHeight="1" x14ac:dyDescent="0.2">
      <c r="A492"/>
      <c r="B492"/>
      <c r="C492"/>
      <c r="D492"/>
      <c r="E492"/>
      <c r="F492"/>
      <c r="G492"/>
    </row>
    <row r="493" spans="1:7" ht="15.75" customHeight="1" x14ac:dyDescent="0.2">
      <c r="A493"/>
      <c r="B493"/>
      <c r="C493"/>
      <c r="D493"/>
      <c r="E493"/>
      <c r="F493"/>
      <c r="G493"/>
    </row>
    <row r="494" spans="1:7" ht="15.75" customHeight="1" x14ac:dyDescent="0.2">
      <c r="A494"/>
      <c r="B494"/>
      <c r="C494"/>
      <c r="D494"/>
      <c r="E494"/>
      <c r="F494"/>
      <c r="G494"/>
    </row>
    <row r="495" spans="1:7" ht="15.75" customHeight="1" x14ac:dyDescent="0.2">
      <c r="A495"/>
      <c r="B495"/>
      <c r="C495"/>
      <c r="D495"/>
      <c r="E495"/>
      <c r="F495"/>
      <c r="G495"/>
    </row>
    <row r="496" spans="1:7" ht="15.75" customHeight="1" x14ac:dyDescent="0.2">
      <c r="A496"/>
      <c r="B496"/>
      <c r="C496"/>
      <c r="D496"/>
      <c r="E496"/>
      <c r="F496"/>
      <c r="G496"/>
    </row>
    <row r="497" spans="1:7" ht="15.75" customHeight="1" x14ac:dyDescent="0.2">
      <c r="A497"/>
      <c r="B497"/>
      <c r="C497"/>
      <c r="D497"/>
      <c r="E497"/>
      <c r="F497"/>
      <c r="G497"/>
    </row>
    <row r="498" spans="1:7" ht="15.75" customHeight="1" x14ac:dyDescent="0.2">
      <c r="A498"/>
      <c r="B498"/>
      <c r="C498"/>
      <c r="D498"/>
      <c r="E498"/>
      <c r="F498"/>
      <c r="G498"/>
    </row>
    <row r="499" spans="1:7" ht="15.75" customHeight="1" x14ac:dyDescent="0.2">
      <c r="A499"/>
      <c r="B499"/>
      <c r="C499"/>
      <c r="D499"/>
      <c r="E499"/>
      <c r="F499"/>
      <c r="G499"/>
    </row>
    <row r="500" spans="1:7" ht="15.75" customHeight="1" x14ac:dyDescent="0.2">
      <c r="A500"/>
      <c r="B500"/>
      <c r="C500"/>
      <c r="D500"/>
      <c r="E500"/>
      <c r="F500"/>
      <c r="G500"/>
    </row>
    <row r="501" spans="1:7" ht="15.75" customHeight="1" x14ac:dyDescent="0.2">
      <c r="A501"/>
      <c r="B501"/>
      <c r="C501"/>
      <c r="D501"/>
      <c r="E501"/>
      <c r="F501"/>
      <c r="G501"/>
    </row>
    <row r="502" spans="1:7" ht="15.75" customHeight="1" x14ac:dyDescent="0.2">
      <c r="A502"/>
      <c r="B502"/>
      <c r="C502"/>
      <c r="D502"/>
      <c r="E502"/>
      <c r="F502"/>
      <c r="G502"/>
    </row>
    <row r="503" spans="1:7" ht="15.75" customHeight="1" x14ac:dyDescent="0.2">
      <c r="A503"/>
      <c r="B503"/>
      <c r="C503"/>
      <c r="D503"/>
      <c r="E503"/>
      <c r="F503"/>
      <c r="G503"/>
    </row>
    <row r="504" spans="1:7" ht="15.75" customHeight="1" x14ac:dyDescent="0.2">
      <c r="A504"/>
      <c r="B504"/>
      <c r="C504"/>
      <c r="D504"/>
      <c r="E504"/>
      <c r="F504"/>
      <c r="G504"/>
    </row>
    <row r="505" spans="1:7" ht="15.75" customHeight="1" x14ac:dyDescent="0.2">
      <c r="A505"/>
      <c r="B505"/>
      <c r="C505"/>
      <c r="D505"/>
      <c r="E505"/>
      <c r="F505"/>
      <c r="G505"/>
    </row>
    <row r="506" spans="1:7" ht="15.75" customHeight="1" x14ac:dyDescent="0.2">
      <c r="A506"/>
      <c r="B506"/>
      <c r="C506"/>
      <c r="D506"/>
      <c r="E506"/>
      <c r="F506"/>
      <c r="G506"/>
    </row>
    <row r="507" spans="1:7" ht="15.75" customHeight="1" x14ac:dyDescent="0.2">
      <c r="A507"/>
      <c r="B507"/>
      <c r="C507"/>
      <c r="D507"/>
      <c r="E507"/>
      <c r="F507"/>
      <c r="G507"/>
    </row>
    <row r="508" spans="1:7" ht="15.75" customHeight="1" x14ac:dyDescent="0.2">
      <c r="A508"/>
      <c r="B508"/>
      <c r="C508"/>
      <c r="D508"/>
      <c r="E508"/>
      <c r="F508"/>
      <c r="G508"/>
    </row>
    <row r="509" spans="1:7" ht="15.75" customHeight="1" x14ac:dyDescent="0.2">
      <c r="A509"/>
      <c r="B509"/>
      <c r="C509"/>
      <c r="D509"/>
      <c r="E509"/>
      <c r="F509"/>
      <c r="G509"/>
    </row>
    <row r="510" spans="1:7" ht="15.75" customHeight="1" x14ac:dyDescent="0.2">
      <c r="A510"/>
      <c r="B510"/>
      <c r="C510"/>
      <c r="D510"/>
      <c r="E510"/>
      <c r="F510"/>
      <c r="G510"/>
    </row>
    <row r="511" spans="1:7" ht="15.75" customHeight="1" x14ac:dyDescent="0.2">
      <c r="A511"/>
      <c r="B511"/>
      <c r="C511"/>
      <c r="D511"/>
      <c r="E511"/>
      <c r="F511"/>
      <c r="G511"/>
    </row>
    <row r="512" spans="1:7" ht="15.75" customHeight="1" x14ac:dyDescent="0.2">
      <c r="A512"/>
      <c r="B512"/>
      <c r="C512"/>
      <c r="D512"/>
      <c r="E512"/>
      <c r="F512"/>
      <c r="G512"/>
    </row>
    <row r="513" spans="1:7" ht="15.75" customHeight="1" x14ac:dyDescent="0.2">
      <c r="A513"/>
      <c r="B513"/>
      <c r="C513"/>
      <c r="D513"/>
      <c r="E513"/>
      <c r="F513"/>
      <c r="G513"/>
    </row>
    <row r="514" spans="1:7" ht="15.75" customHeight="1" x14ac:dyDescent="0.2">
      <c r="A514"/>
      <c r="B514"/>
      <c r="C514"/>
      <c r="D514"/>
      <c r="E514"/>
      <c r="F514"/>
      <c r="G514"/>
    </row>
    <row r="515" spans="1:7" ht="15.75" customHeight="1" x14ac:dyDescent="0.2">
      <c r="A515"/>
      <c r="B515"/>
      <c r="C515"/>
      <c r="D515"/>
      <c r="E515"/>
      <c r="F515"/>
      <c r="G515"/>
    </row>
    <row r="516" spans="1:7" ht="15.75" customHeight="1" x14ac:dyDescent="0.2">
      <c r="A516"/>
      <c r="B516"/>
      <c r="C516"/>
      <c r="D516"/>
      <c r="E516"/>
      <c r="F516"/>
      <c r="G516"/>
    </row>
    <row r="517" spans="1:7" ht="15.75" customHeight="1" x14ac:dyDescent="0.2">
      <c r="A517"/>
      <c r="B517"/>
      <c r="C517"/>
      <c r="D517"/>
      <c r="E517"/>
      <c r="F517"/>
      <c r="G517"/>
    </row>
    <row r="518" spans="1:7" ht="15.75" customHeight="1" x14ac:dyDescent="0.2">
      <c r="A518"/>
      <c r="B518"/>
      <c r="C518"/>
      <c r="D518"/>
      <c r="E518"/>
      <c r="F518"/>
      <c r="G518"/>
    </row>
    <row r="519" spans="1:7" ht="15.75" customHeight="1" x14ac:dyDescent="0.2">
      <c r="A519"/>
      <c r="B519"/>
      <c r="C519"/>
      <c r="D519"/>
      <c r="E519"/>
      <c r="F519"/>
      <c r="G519"/>
    </row>
    <row r="520" spans="1:7" ht="15.75" customHeight="1" x14ac:dyDescent="0.2">
      <c r="A520"/>
      <c r="B520"/>
      <c r="C520"/>
      <c r="D520"/>
      <c r="E520"/>
      <c r="F520"/>
      <c r="G520"/>
    </row>
    <row r="521" spans="1:7" ht="15.75" customHeight="1" x14ac:dyDescent="0.2">
      <c r="A521"/>
      <c r="B521"/>
      <c r="C521"/>
      <c r="D521"/>
      <c r="E521"/>
      <c r="F521"/>
      <c r="G521"/>
    </row>
    <row r="522" spans="1:7" ht="15.75" customHeight="1" x14ac:dyDescent="0.2">
      <c r="A522"/>
      <c r="B522"/>
      <c r="C522"/>
      <c r="D522"/>
      <c r="E522"/>
      <c r="F522"/>
      <c r="G522"/>
    </row>
    <row r="523" spans="1:7" ht="15.75" customHeight="1" x14ac:dyDescent="0.2">
      <c r="A523"/>
      <c r="B523"/>
      <c r="C523"/>
      <c r="D523"/>
      <c r="E523"/>
      <c r="F523"/>
      <c r="G523"/>
    </row>
    <row r="524" spans="1:7" ht="15.75" customHeight="1" x14ac:dyDescent="0.2">
      <c r="A524"/>
      <c r="B524"/>
      <c r="C524"/>
      <c r="D524"/>
      <c r="E524"/>
      <c r="F524"/>
      <c r="G524"/>
    </row>
    <row r="525" spans="1:7" ht="15.75" customHeight="1" x14ac:dyDescent="0.2">
      <c r="A525"/>
      <c r="B525"/>
      <c r="C525"/>
      <c r="D525"/>
      <c r="E525"/>
      <c r="F525"/>
      <c r="G525"/>
    </row>
    <row r="526" spans="1:7" ht="15.75" customHeight="1" x14ac:dyDescent="0.2">
      <c r="A526"/>
      <c r="B526"/>
      <c r="C526"/>
      <c r="D526"/>
      <c r="E526"/>
      <c r="F526"/>
      <c r="G526"/>
    </row>
    <row r="527" spans="1:7" ht="15.75" customHeight="1" x14ac:dyDescent="0.2">
      <c r="A527"/>
      <c r="B527"/>
      <c r="C527"/>
      <c r="D527"/>
      <c r="E527"/>
      <c r="F527"/>
      <c r="G527"/>
    </row>
    <row r="528" spans="1:7" ht="15.75" customHeight="1" x14ac:dyDescent="0.2">
      <c r="A528"/>
      <c r="B528"/>
      <c r="C528"/>
      <c r="D528"/>
      <c r="E528"/>
      <c r="F528"/>
      <c r="G528"/>
    </row>
    <row r="529" spans="1:7" ht="15.75" customHeight="1" x14ac:dyDescent="0.2">
      <c r="A529"/>
      <c r="B529"/>
      <c r="C529"/>
      <c r="D529"/>
      <c r="E529"/>
      <c r="F529"/>
      <c r="G529"/>
    </row>
    <row r="530" spans="1:7" ht="15.75" customHeight="1" x14ac:dyDescent="0.2">
      <c r="A530"/>
      <c r="B530"/>
      <c r="C530"/>
      <c r="D530"/>
      <c r="E530"/>
      <c r="F530"/>
      <c r="G530"/>
    </row>
    <row r="531" spans="1:7" ht="15.75" customHeight="1" x14ac:dyDescent="0.2">
      <c r="A531"/>
      <c r="B531"/>
      <c r="C531"/>
      <c r="D531"/>
      <c r="E531"/>
      <c r="F531"/>
      <c r="G531"/>
    </row>
    <row r="532" spans="1:7" ht="15.75" customHeight="1" x14ac:dyDescent="0.2">
      <c r="A532"/>
      <c r="B532"/>
      <c r="C532"/>
      <c r="D532"/>
      <c r="E532"/>
      <c r="F532"/>
      <c r="G532"/>
    </row>
    <row r="533" spans="1:7" ht="15.75" customHeight="1" x14ac:dyDescent="0.2">
      <c r="A533"/>
      <c r="B533"/>
      <c r="C533"/>
      <c r="D533"/>
      <c r="E533"/>
      <c r="F533"/>
      <c r="G533"/>
    </row>
    <row r="534" spans="1:7" ht="15.75" customHeight="1" x14ac:dyDescent="0.2">
      <c r="A534"/>
      <c r="B534"/>
      <c r="C534"/>
      <c r="D534"/>
      <c r="E534"/>
      <c r="F534"/>
      <c r="G534"/>
    </row>
    <row r="535" spans="1:7" ht="15.75" customHeight="1" x14ac:dyDescent="0.2">
      <c r="A535"/>
      <c r="B535"/>
      <c r="C535"/>
      <c r="D535"/>
      <c r="E535"/>
      <c r="F535"/>
      <c r="G535"/>
    </row>
    <row r="536" spans="1:7" ht="15.75" customHeight="1" x14ac:dyDescent="0.2">
      <c r="A536"/>
      <c r="B536"/>
      <c r="C536"/>
      <c r="D536"/>
      <c r="E536"/>
      <c r="F536"/>
      <c r="G536"/>
    </row>
    <row r="537" spans="1:7" ht="15.75" customHeight="1" x14ac:dyDescent="0.2">
      <c r="A537"/>
      <c r="B537"/>
      <c r="C537"/>
      <c r="D537"/>
      <c r="E537"/>
      <c r="F537"/>
      <c r="G537"/>
    </row>
    <row r="538" spans="1:7" ht="15.75" customHeight="1" x14ac:dyDescent="0.2">
      <c r="A538"/>
      <c r="B538"/>
      <c r="C538"/>
      <c r="D538"/>
      <c r="E538"/>
      <c r="F538"/>
      <c r="G538"/>
    </row>
    <row r="539" spans="1:7" ht="15.75" customHeight="1" x14ac:dyDescent="0.2">
      <c r="A539"/>
      <c r="B539"/>
      <c r="C539"/>
      <c r="D539"/>
      <c r="E539"/>
      <c r="F539"/>
      <c r="G539"/>
    </row>
    <row r="540" spans="1:7" ht="15.75" customHeight="1" x14ac:dyDescent="0.2">
      <c r="A540"/>
      <c r="B540"/>
      <c r="C540"/>
      <c r="D540"/>
      <c r="E540"/>
      <c r="F540"/>
      <c r="G540"/>
    </row>
    <row r="541" spans="1:7" ht="15.75" customHeight="1" x14ac:dyDescent="0.2">
      <c r="A541"/>
      <c r="B541"/>
      <c r="C541"/>
      <c r="D541"/>
      <c r="E541"/>
      <c r="F541"/>
      <c r="G541"/>
    </row>
    <row r="542" spans="1:7" ht="15.75" customHeight="1" x14ac:dyDescent="0.2">
      <c r="A542"/>
      <c r="B542"/>
      <c r="C542"/>
      <c r="D542"/>
      <c r="E542"/>
      <c r="F542"/>
      <c r="G542"/>
    </row>
    <row r="543" spans="1:7" ht="15.75" customHeight="1" x14ac:dyDescent="0.2">
      <c r="A543"/>
      <c r="B543"/>
      <c r="C543"/>
      <c r="D543"/>
      <c r="E543"/>
      <c r="F543"/>
      <c r="G543"/>
    </row>
    <row r="544" spans="1:7" ht="15.75" customHeight="1" x14ac:dyDescent="0.2">
      <c r="A544"/>
      <c r="B544"/>
      <c r="C544"/>
      <c r="D544"/>
      <c r="E544"/>
      <c r="F544"/>
      <c r="G544"/>
    </row>
    <row r="545" spans="1:7" ht="15.75" customHeight="1" x14ac:dyDescent="0.2">
      <c r="A545"/>
      <c r="B545"/>
      <c r="C545"/>
      <c r="D545"/>
      <c r="E545"/>
      <c r="F545"/>
      <c r="G545"/>
    </row>
    <row r="546" spans="1:7" ht="15.75" customHeight="1" x14ac:dyDescent="0.2">
      <c r="A546"/>
      <c r="B546"/>
      <c r="C546"/>
      <c r="D546"/>
      <c r="E546"/>
      <c r="F546"/>
      <c r="G546"/>
    </row>
    <row r="547" spans="1:7" ht="15.75" customHeight="1" x14ac:dyDescent="0.2">
      <c r="A547"/>
      <c r="B547"/>
      <c r="C547"/>
      <c r="D547"/>
      <c r="E547"/>
      <c r="F547"/>
      <c r="G547"/>
    </row>
    <row r="548" spans="1:7" ht="15.75" customHeight="1" x14ac:dyDescent="0.2">
      <c r="A548"/>
      <c r="B548"/>
      <c r="C548"/>
      <c r="D548"/>
      <c r="E548"/>
      <c r="F548"/>
      <c r="G548"/>
    </row>
    <row r="549" spans="1:7" ht="15.75" customHeight="1" x14ac:dyDescent="0.2">
      <c r="A549"/>
      <c r="B549"/>
      <c r="C549"/>
      <c r="D549"/>
      <c r="E549"/>
      <c r="F549"/>
      <c r="G549"/>
    </row>
    <row r="550" spans="1:7" ht="15.75" customHeight="1" x14ac:dyDescent="0.2">
      <c r="A550"/>
      <c r="B550"/>
      <c r="C550"/>
      <c r="D550"/>
      <c r="E550"/>
      <c r="F550"/>
      <c r="G550"/>
    </row>
    <row r="551" spans="1:7" ht="15.75" customHeight="1" x14ac:dyDescent="0.2">
      <c r="A551"/>
      <c r="B551"/>
      <c r="C551"/>
      <c r="D551"/>
      <c r="E551"/>
      <c r="F551"/>
      <c r="G551"/>
    </row>
    <row r="552" spans="1:7" ht="15.75" customHeight="1" x14ac:dyDescent="0.2">
      <c r="A552"/>
      <c r="B552"/>
      <c r="C552"/>
      <c r="D552"/>
      <c r="E552"/>
      <c r="F552"/>
      <c r="G552"/>
    </row>
    <row r="553" spans="1:7" ht="15.75" customHeight="1" x14ac:dyDescent="0.2">
      <c r="A553"/>
      <c r="B553"/>
      <c r="C553"/>
      <c r="D553"/>
      <c r="E553"/>
      <c r="F553"/>
      <c r="G553"/>
    </row>
    <row r="554" spans="1:7" ht="15.75" customHeight="1" x14ac:dyDescent="0.2">
      <c r="A554"/>
      <c r="B554"/>
      <c r="C554"/>
      <c r="D554"/>
      <c r="E554"/>
      <c r="F554"/>
      <c r="G554"/>
    </row>
    <row r="555" spans="1:7" ht="15.75" customHeight="1" x14ac:dyDescent="0.2">
      <c r="A555"/>
      <c r="B555"/>
      <c r="C555"/>
      <c r="D555"/>
      <c r="E555"/>
      <c r="F555"/>
      <c r="G555"/>
    </row>
    <row r="556" spans="1:7" ht="15.75" customHeight="1" x14ac:dyDescent="0.2">
      <c r="A556"/>
      <c r="B556"/>
      <c r="C556"/>
      <c r="D556"/>
      <c r="E556"/>
      <c r="F556"/>
      <c r="G556"/>
    </row>
    <row r="557" spans="1:7" ht="15.75" customHeight="1" x14ac:dyDescent="0.2">
      <c r="A557"/>
      <c r="B557"/>
      <c r="C557"/>
      <c r="D557"/>
      <c r="E557"/>
      <c r="F557"/>
      <c r="G557"/>
    </row>
    <row r="558" spans="1:7" ht="15.75" customHeight="1" x14ac:dyDescent="0.2">
      <c r="A558"/>
      <c r="B558"/>
      <c r="C558"/>
      <c r="D558"/>
      <c r="E558"/>
      <c r="F558"/>
      <c r="G558"/>
    </row>
    <row r="559" spans="1:7" ht="15.75" customHeight="1" x14ac:dyDescent="0.2">
      <c r="A559"/>
      <c r="B559"/>
      <c r="C559"/>
      <c r="D559"/>
      <c r="E559"/>
      <c r="F559"/>
      <c r="G559"/>
    </row>
    <row r="560" spans="1:7" ht="15.75" customHeight="1" x14ac:dyDescent="0.2">
      <c r="A560"/>
      <c r="B560"/>
      <c r="C560"/>
      <c r="D560"/>
      <c r="E560"/>
      <c r="F560"/>
      <c r="G560"/>
    </row>
    <row r="561" spans="1:7" ht="15.75" customHeight="1" x14ac:dyDescent="0.2">
      <c r="A561"/>
      <c r="B561"/>
      <c r="C561"/>
      <c r="D561"/>
      <c r="E561"/>
      <c r="F561"/>
      <c r="G561"/>
    </row>
    <row r="562" spans="1:7" ht="15.75" customHeight="1" x14ac:dyDescent="0.2">
      <c r="A562"/>
      <c r="B562"/>
      <c r="C562"/>
      <c r="D562"/>
      <c r="E562"/>
      <c r="F562"/>
      <c r="G562"/>
    </row>
    <row r="563" spans="1:7" ht="15.75" customHeight="1" x14ac:dyDescent="0.2">
      <c r="A563"/>
      <c r="B563"/>
      <c r="C563"/>
      <c r="D563"/>
      <c r="E563"/>
      <c r="F563"/>
      <c r="G563"/>
    </row>
    <row r="564" spans="1:7" ht="15.75" customHeight="1" x14ac:dyDescent="0.2">
      <c r="A564"/>
      <c r="B564"/>
      <c r="C564"/>
      <c r="D564"/>
      <c r="E564"/>
      <c r="F564"/>
      <c r="G564"/>
    </row>
    <row r="565" spans="1:7" ht="15.75" customHeight="1" x14ac:dyDescent="0.2">
      <c r="A565"/>
      <c r="B565"/>
      <c r="C565"/>
      <c r="D565"/>
      <c r="E565"/>
      <c r="F565"/>
      <c r="G565"/>
    </row>
    <row r="566" spans="1:7" ht="15.75" customHeight="1" x14ac:dyDescent="0.2">
      <c r="A566"/>
      <c r="B566"/>
      <c r="C566"/>
      <c r="D566"/>
      <c r="E566"/>
      <c r="F566"/>
      <c r="G566"/>
    </row>
    <row r="567" spans="1:7" ht="15.75" customHeight="1" x14ac:dyDescent="0.2">
      <c r="A567"/>
      <c r="B567"/>
      <c r="C567"/>
      <c r="D567"/>
      <c r="E567"/>
      <c r="F567"/>
      <c r="G567"/>
    </row>
    <row r="568" spans="1:7" ht="15.75" customHeight="1" x14ac:dyDescent="0.2">
      <c r="A568"/>
      <c r="B568"/>
      <c r="C568"/>
      <c r="D568"/>
      <c r="E568"/>
      <c r="F568"/>
      <c r="G568"/>
    </row>
    <row r="569" spans="1:7" ht="15.75" customHeight="1" x14ac:dyDescent="0.2">
      <c r="A569"/>
      <c r="B569"/>
      <c r="C569"/>
      <c r="D569"/>
      <c r="E569"/>
      <c r="F569"/>
      <c r="G569"/>
    </row>
    <row r="570" spans="1:7" ht="15.75" customHeight="1" x14ac:dyDescent="0.2">
      <c r="A570"/>
      <c r="B570"/>
      <c r="C570"/>
      <c r="D570"/>
      <c r="E570"/>
      <c r="F570"/>
      <c r="G570"/>
    </row>
    <row r="571" spans="1:7" ht="15.75" customHeight="1" x14ac:dyDescent="0.2">
      <c r="A571"/>
      <c r="B571"/>
      <c r="C571"/>
      <c r="D571"/>
      <c r="E571"/>
      <c r="F571"/>
      <c r="G571"/>
    </row>
    <row r="572" spans="1:7" ht="15.75" customHeight="1" x14ac:dyDescent="0.2">
      <c r="A572"/>
      <c r="B572"/>
      <c r="C572"/>
      <c r="D572"/>
      <c r="E572"/>
      <c r="F572"/>
      <c r="G572"/>
    </row>
    <row r="573" spans="1:7" ht="15.75" customHeight="1" x14ac:dyDescent="0.2">
      <c r="A573"/>
      <c r="B573"/>
      <c r="C573"/>
      <c r="D573"/>
      <c r="E573"/>
      <c r="F573"/>
      <c r="G573"/>
    </row>
    <row r="574" spans="1:7" ht="15.75" customHeight="1" x14ac:dyDescent="0.2">
      <c r="A574"/>
      <c r="B574"/>
      <c r="C574"/>
      <c r="D574"/>
      <c r="E574"/>
      <c r="F574"/>
      <c r="G574"/>
    </row>
    <row r="575" spans="1:7" ht="15.75" customHeight="1" x14ac:dyDescent="0.2">
      <c r="A575"/>
      <c r="B575"/>
      <c r="C575"/>
      <c r="D575"/>
      <c r="E575"/>
      <c r="F575"/>
      <c r="G575"/>
    </row>
    <row r="576" spans="1:7" ht="15.75" customHeight="1" x14ac:dyDescent="0.2">
      <c r="A576"/>
      <c r="B576"/>
      <c r="C576"/>
      <c r="D576"/>
      <c r="E576"/>
      <c r="F576"/>
      <c r="G576"/>
    </row>
    <row r="577" spans="1:7" ht="15.75" customHeight="1" x14ac:dyDescent="0.2">
      <c r="A577"/>
      <c r="B577"/>
      <c r="C577"/>
      <c r="D577"/>
      <c r="E577"/>
      <c r="F577"/>
      <c r="G577"/>
    </row>
    <row r="578" spans="1:7" ht="15.75" customHeight="1" x14ac:dyDescent="0.2">
      <c r="A578"/>
      <c r="B578"/>
      <c r="C578"/>
      <c r="D578"/>
      <c r="E578"/>
      <c r="F578"/>
      <c r="G578"/>
    </row>
    <row r="579" spans="1:7" ht="15.75" customHeight="1" x14ac:dyDescent="0.2">
      <c r="A579"/>
      <c r="B579"/>
      <c r="C579"/>
      <c r="D579"/>
      <c r="E579"/>
      <c r="F579"/>
      <c r="G579"/>
    </row>
    <row r="580" spans="1:7" ht="15.75" customHeight="1" x14ac:dyDescent="0.2">
      <c r="A580"/>
      <c r="B580"/>
      <c r="C580"/>
      <c r="D580"/>
      <c r="E580"/>
      <c r="F580"/>
      <c r="G580"/>
    </row>
    <row r="581" spans="1:7" ht="15.75" customHeight="1" x14ac:dyDescent="0.2">
      <c r="A581"/>
      <c r="B581"/>
      <c r="C581"/>
      <c r="D581"/>
      <c r="E581"/>
      <c r="F581"/>
      <c r="G581"/>
    </row>
    <row r="582" spans="1:7" ht="15.75" customHeight="1" x14ac:dyDescent="0.2">
      <c r="A582"/>
      <c r="B582"/>
      <c r="C582"/>
      <c r="D582"/>
      <c r="E582"/>
      <c r="F582"/>
      <c r="G582"/>
    </row>
    <row r="583" spans="1:7" ht="15.75" customHeight="1" x14ac:dyDescent="0.2">
      <c r="A583"/>
      <c r="B583"/>
      <c r="C583"/>
      <c r="D583"/>
      <c r="E583"/>
      <c r="F583"/>
      <c r="G583"/>
    </row>
    <row r="584" spans="1:7" ht="15.75" customHeight="1" x14ac:dyDescent="0.2">
      <c r="A584"/>
      <c r="B584"/>
      <c r="C584"/>
      <c r="D584"/>
      <c r="E584"/>
      <c r="F584"/>
      <c r="G584"/>
    </row>
    <row r="585" spans="1:7" ht="15.75" customHeight="1" x14ac:dyDescent="0.2">
      <c r="A585"/>
      <c r="B585"/>
      <c r="C585"/>
      <c r="D585"/>
      <c r="E585"/>
      <c r="F585"/>
      <c r="G585"/>
    </row>
    <row r="586" spans="1:7" ht="15.75" customHeight="1" x14ac:dyDescent="0.2">
      <c r="A586"/>
      <c r="B586"/>
      <c r="C586"/>
      <c r="D586"/>
      <c r="E586"/>
      <c r="F586"/>
      <c r="G586"/>
    </row>
    <row r="587" spans="1:7" ht="15.75" customHeight="1" x14ac:dyDescent="0.2">
      <c r="A587"/>
      <c r="B587"/>
      <c r="C587"/>
      <c r="D587"/>
      <c r="E587"/>
      <c r="F587"/>
      <c r="G587"/>
    </row>
    <row r="588" spans="1:7" ht="15.75" customHeight="1" x14ac:dyDescent="0.2">
      <c r="A588"/>
      <c r="B588"/>
      <c r="C588"/>
      <c r="D588"/>
      <c r="E588"/>
      <c r="F588"/>
      <c r="G588"/>
    </row>
    <row r="589" spans="1:7" ht="15.75" customHeight="1" x14ac:dyDescent="0.2">
      <c r="A589"/>
      <c r="B589"/>
      <c r="C589"/>
      <c r="D589"/>
      <c r="E589"/>
      <c r="F589"/>
      <c r="G589"/>
    </row>
    <row r="590" spans="1:7" ht="15.75" customHeight="1" x14ac:dyDescent="0.2">
      <c r="A590"/>
      <c r="B590"/>
      <c r="C590"/>
      <c r="D590"/>
      <c r="E590"/>
      <c r="F590"/>
      <c r="G590"/>
    </row>
    <row r="591" spans="1:7" ht="15.75" customHeight="1" x14ac:dyDescent="0.2">
      <c r="A591"/>
      <c r="B591"/>
      <c r="C591"/>
      <c r="D591"/>
      <c r="E591"/>
      <c r="F591"/>
      <c r="G591"/>
    </row>
    <row r="592" spans="1:7" ht="15.75" customHeight="1" x14ac:dyDescent="0.2">
      <c r="A592"/>
      <c r="B592"/>
      <c r="C592"/>
      <c r="D592"/>
      <c r="E592"/>
      <c r="F592"/>
      <c r="G592"/>
    </row>
    <row r="593" spans="1:7" ht="15.75" customHeight="1" x14ac:dyDescent="0.2">
      <c r="A593"/>
      <c r="B593"/>
      <c r="C593"/>
      <c r="D593"/>
      <c r="E593"/>
      <c r="F593"/>
      <c r="G593"/>
    </row>
    <row r="594" spans="1:7" ht="15.75" customHeight="1" x14ac:dyDescent="0.2">
      <c r="A594"/>
      <c r="B594"/>
      <c r="C594"/>
      <c r="D594"/>
      <c r="E594"/>
      <c r="F594"/>
      <c r="G594"/>
    </row>
    <row r="595" spans="1:7" ht="15.75" customHeight="1" x14ac:dyDescent="0.2">
      <c r="A595"/>
      <c r="B595"/>
      <c r="C595"/>
      <c r="D595"/>
      <c r="E595"/>
      <c r="F595"/>
      <c r="G595"/>
    </row>
    <row r="596" spans="1:7" ht="15.75" customHeight="1" x14ac:dyDescent="0.2">
      <c r="A596"/>
      <c r="B596"/>
      <c r="C596"/>
      <c r="D596"/>
      <c r="E596"/>
      <c r="F596"/>
      <c r="G596"/>
    </row>
    <row r="597" spans="1:7" ht="15.75" customHeight="1" x14ac:dyDescent="0.2">
      <c r="A597"/>
      <c r="B597"/>
      <c r="C597"/>
      <c r="D597"/>
      <c r="E597"/>
      <c r="F597"/>
      <c r="G597"/>
    </row>
    <row r="598" spans="1:7" ht="15.75" customHeight="1" x14ac:dyDescent="0.2">
      <c r="A598"/>
      <c r="B598"/>
      <c r="C598"/>
      <c r="D598"/>
      <c r="E598"/>
      <c r="F598"/>
      <c r="G598"/>
    </row>
    <row r="599" spans="1:7" ht="15.75" customHeight="1" x14ac:dyDescent="0.2">
      <c r="A599"/>
      <c r="B599"/>
      <c r="C599"/>
      <c r="D599"/>
      <c r="E599"/>
      <c r="F599"/>
      <c r="G599"/>
    </row>
    <row r="600" spans="1:7" ht="15.75" customHeight="1" x14ac:dyDescent="0.2">
      <c r="A600"/>
      <c r="B600"/>
      <c r="C600"/>
      <c r="D600"/>
      <c r="E600"/>
      <c r="F600"/>
      <c r="G600"/>
    </row>
    <row r="601" spans="1:7" ht="15.75" customHeight="1" x14ac:dyDescent="0.2">
      <c r="A601"/>
      <c r="B601"/>
      <c r="C601"/>
      <c r="D601"/>
      <c r="E601"/>
      <c r="F601"/>
      <c r="G601"/>
    </row>
    <row r="602" spans="1:7" ht="15.75" customHeight="1" x14ac:dyDescent="0.2">
      <c r="A602"/>
      <c r="B602"/>
      <c r="C602"/>
      <c r="D602"/>
      <c r="E602"/>
      <c r="F602"/>
      <c r="G602"/>
    </row>
    <row r="603" spans="1:7" ht="15.75" customHeight="1" x14ac:dyDescent="0.2">
      <c r="A603"/>
      <c r="B603"/>
      <c r="C603"/>
      <c r="D603"/>
      <c r="E603"/>
      <c r="F603"/>
      <c r="G603"/>
    </row>
    <row r="604" spans="1:7" ht="15.75" customHeight="1" x14ac:dyDescent="0.2">
      <c r="A604"/>
      <c r="B604"/>
      <c r="C604"/>
      <c r="D604"/>
      <c r="E604"/>
      <c r="F604"/>
      <c r="G604"/>
    </row>
    <row r="605" spans="1:7" ht="15.75" customHeight="1" x14ac:dyDescent="0.2">
      <c r="A605"/>
      <c r="B605"/>
      <c r="C605"/>
      <c r="D605"/>
      <c r="E605"/>
      <c r="F605"/>
      <c r="G605"/>
    </row>
    <row r="606" spans="1:7" ht="15.75" customHeight="1" x14ac:dyDescent="0.2">
      <c r="A606"/>
      <c r="B606"/>
      <c r="C606"/>
      <c r="D606"/>
      <c r="E606"/>
      <c r="F606"/>
      <c r="G606"/>
    </row>
    <row r="607" spans="1:7" ht="15.75" customHeight="1" x14ac:dyDescent="0.2">
      <c r="A607"/>
      <c r="B607"/>
      <c r="C607"/>
      <c r="D607"/>
      <c r="E607"/>
      <c r="F607"/>
      <c r="G607"/>
    </row>
    <row r="608" spans="1:7" ht="15.75" customHeight="1" x14ac:dyDescent="0.2">
      <c r="A608"/>
      <c r="B608"/>
      <c r="C608"/>
      <c r="D608"/>
      <c r="E608"/>
      <c r="F608"/>
      <c r="G608"/>
    </row>
    <row r="609" spans="1:7" ht="15.75" customHeight="1" x14ac:dyDescent="0.2">
      <c r="A609"/>
      <c r="B609"/>
      <c r="C609"/>
      <c r="D609"/>
      <c r="E609"/>
      <c r="F609"/>
      <c r="G609"/>
    </row>
    <row r="610" spans="1:7" ht="15.75" customHeight="1" x14ac:dyDescent="0.2">
      <c r="A610"/>
      <c r="B610"/>
      <c r="C610"/>
      <c r="D610"/>
      <c r="E610"/>
      <c r="F610"/>
      <c r="G610"/>
    </row>
    <row r="611" spans="1:7" ht="15.75" customHeight="1" x14ac:dyDescent="0.2">
      <c r="A611"/>
      <c r="B611"/>
      <c r="C611"/>
      <c r="D611"/>
      <c r="E611"/>
      <c r="F611"/>
      <c r="G611"/>
    </row>
    <row r="612" spans="1:7" ht="15.75" customHeight="1" x14ac:dyDescent="0.2">
      <c r="A612"/>
      <c r="B612"/>
      <c r="C612"/>
      <c r="D612"/>
      <c r="E612"/>
      <c r="F612"/>
      <c r="G612"/>
    </row>
    <row r="613" spans="1:7" ht="15.75" customHeight="1" x14ac:dyDescent="0.2">
      <c r="A613"/>
      <c r="B613"/>
      <c r="C613"/>
      <c r="D613"/>
      <c r="E613"/>
      <c r="F613"/>
      <c r="G613"/>
    </row>
    <row r="614" spans="1:7" ht="15.75" customHeight="1" x14ac:dyDescent="0.2">
      <c r="A614"/>
      <c r="B614"/>
      <c r="C614"/>
      <c r="D614"/>
      <c r="E614"/>
      <c r="F614"/>
      <c r="G614"/>
    </row>
    <row r="615" spans="1:7" ht="15.75" customHeight="1" x14ac:dyDescent="0.2">
      <c r="A615"/>
      <c r="B615"/>
      <c r="C615"/>
      <c r="D615"/>
      <c r="E615"/>
      <c r="F615"/>
      <c r="G615"/>
    </row>
    <row r="616" spans="1:7" ht="15.75" customHeight="1" x14ac:dyDescent="0.2">
      <c r="A616"/>
      <c r="B616"/>
      <c r="C616"/>
      <c r="D616"/>
      <c r="E616"/>
      <c r="F616"/>
      <c r="G616"/>
    </row>
    <row r="617" spans="1:7" ht="15.75" customHeight="1" x14ac:dyDescent="0.2">
      <c r="A617"/>
      <c r="B617"/>
      <c r="C617"/>
      <c r="D617"/>
      <c r="E617"/>
      <c r="F617"/>
      <c r="G617"/>
    </row>
    <row r="618" spans="1:7" ht="15.75" customHeight="1" x14ac:dyDescent="0.2">
      <c r="A618"/>
      <c r="B618"/>
      <c r="C618"/>
      <c r="D618"/>
      <c r="E618"/>
      <c r="F618"/>
      <c r="G618"/>
    </row>
    <row r="619" spans="1:7" ht="15.75" customHeight="1" x14ac:dyDescent="0.2">
      <c r="A619"/>
      <c r="B619"/>
      <c r="C619"/>
      <c r="D619"/>
      <c r="E619"/>
      <c r="F619"/>
      <c r="G619"/>
    </row>
    <row r="620" spans="1:7" ht="15.75" customHeight="1" x14ac:dyDescent="0.2">
      <c r="A620"/>
      <c r="B620"/>
      <c r="C620"/>
      <c r="D620"/>
      <c r="E620"/>
      <c r="F620"/>
      <c r="G620"/>
    </row>
    <row r="621" spans="1:7" ht="15.75" customHeight="1" x14ac:dyDescent="0.2">
      <c r="A621"/>
      <c r="B621"/>
      <c r="C621"/>
      <c r="D621"/>
      <c r="E621"/>
      <c r="F621"/>
      <c r="G621"/>
    </row>
    <row r="622" spans="1:7" ht="15.75" customHeight="1" x14ac:dyDescent="0.2">
      <c r="A622"/>
      <c r="B622"/>
      <c r="C622"/>
      <c r="D622"/>
      <c r="E622"/>
      <c r="F622"/>
      <c r="G622"/>
    </row>
    <row r="623" spans="1:7" ht="15.75" customHeight="1" x14ac:dyDescent="0.2">
      <c r="A623"/>
      <c r="B623"/>
      <c r="C623"/>
      <c r="D623"/>
      <c r="E623"/>
      <c r="F623"/>
      <c r="G623"/>
    </row>
    <row r="624" spans="1:7" ht="15.75" customHeight="1" x14ac:dyDescent="0.2">
      <c r="A624"/>
      <c r="B624"/>
      <c r="C624"/>
      <c r="D624"/>
      <c r="E624"/>
      <c r="F624"/>
      <c r="G624"/>
    </row>
    <row r="625" spans="1:7" ht="15.75" customHeight="1" x14ac:dyDescent="0.2">
      <c r="A625"/>
      <c r="B625"/>
      <c r="C625"/>
      <c r="D625"/>
      <c r="E625"/>
      <c r="F625"/>
      <c r="G625"/>
    </row>
    <row r="626" spans="1:7" ht="15.75" customHeight="1" x14ac:dyDescent="0.2">
      <c r="A626"/>
      <c r="B626"/>
      <c r="C626"/>
      <c r="D626"/>
      <c r="E626"/>
      <c r="F626"/>
      <c r="G626"/>
    </row>
    <row r="627" spans="1:7" ht="15.75" customHeight="1" x14ac:dyDescent="0.2">
      <c r="A627"/>
      <c r="B627"/>
      <c r="C627"/>
      <c r="D627"/>
      <c r="E627"/>
      <c r="F627"/>
      <c r="G627"/>
    </row>
    <row r="628" spans="1:7" ht="15.75" customHeight="1" x14ac:dyDescent="0.2">
      <c r="A628"/>
      <c r="B628"/>
      <c r="C628"/>
      <c r="D628"/>
      <c r="E628"/>
      <c r="F628"/>
      <c r="G628"/>
    </row>
    <row r="629" spans="1:7" ht="15.75" customHeight="1" x14ac:dyDescent="0.2">
      <c r="A629"/>
      <c r="B629"/>
      <c r="C629"/>
      <c r="D629"/>
      <c r="E629"/>
      <c r="F629"/>
      <c r="G629"/>
    </row>
    <row r="630" spans="1:7" ht="15.75" customHeight="1" x14ac:dyDescent="0.2">
      <c r="A630"/>
      <c r="B630"/>
      <c r="C630"/>
      <c r="D630"/>
      <c r="E630"/>
      <c r="F630"/>
      <c r="G630"/>
    </row>
    <row r="631" spans="1:7" ht="15.75" customHeight="1" x14ac:dyDescent="0.2">
      <c r="A631"/>
      <c r="B631"/>
      <c r="C631"/>
      <c r="D631"/>
      <c r="E631"/>
      <c r="F631"/>
      <c r="G631"/>
    </row>
    <row r="632" spans="1:7" ht="15.75" customHeight="1" x14ac:dyDescent="0.2">
      <c r="A632"/>
      <c r="B632"/>
      <c r="C632"/>
      <c r="D632"/>
      <c r="E632"/>
      <c r="F632"/>
      <c r="G632"/>
    </row>
    <row r="633" spans="1:7" ht="15.75" customHeight="1" x14ac:dyDescent="0.2">
      <c r="A633"/>
      <c r="B633"/>
      <c r="C633"/>
      <c r="D633"/>
      <c r="E633"/>
      <c r="F633"/>
      <c r="G633"/>
    </row>
    <row r="634" spans="1:7" ht="15.75" customHeight="1" x14ac:dyDescent="0.2">
      <c r="A634"/>
      <c r="B634"/>
      <c r="C634"/>
      <c r="D634"/>
      <c r="E634"/>
      <c r="F634"/>
      <c r="G634"/>
    </row>
    <row r="635" spans="1:7" ht="15.75" customHeight="1" x14ac:dyDescent="0.2">
      <c r="A635"/>
      <c r="B635"/>
      <c r="C635"/>
      <c r="D635"/>
      <c r="E635"/>
      <c r="F635"/>
      <c r="G635"/>
    </row>
    <row r="636" spans="1:7" ht="15.75" customHeight="1" x14ac:dyDescent="0.2">
      <c r="A636"/>
      <c r="B636"/>
      <c r="C636"/>
      <c r="D636"/>
      <c r="E636"/>
      <c r="F636"/>
      <c r="G636"/>
    </row>
    <row r="637" spans="1:7" ht="15.75" customHeight="1" x14ac:dyDescent="0.2">
      <c r="A637"/>
      <c r="B637"/>
      <c r="C637"/>
      <c r="D637"/>
      <c r="E637"/>
      <c r="F637"/>
      <c r="G637"/>
    </row>
    <row r="638" spans="1:7" ht="15.75" customHeight="1" x14ac:dyDescent="0.2">
      <c r="A638"/>
      <c r="B638"/>
      <c r="C638"/>
      <c r="D638"/>
      <c r="E638"/>
      <c r="F638"/>
      <c r="G638"/>
    </row>
    <row r="639" spans="1:7" ht="15.75" customHeight="1" x14ac:dyDescent="0.2">
      <c r="A639"/>
      <c r="B639"/>
      <c r="C639"/>
      <c r="D639"/>
      <c r="E639"/>
      <c r="F639"/>
      <c r="G639"/>
    </row>
    <row r="640" spans="1:7" ht="15.75" customHeight="1" x14ac:dyDescent="0.2">
      <c r="A640"/>
      <c r="B640"/>
      <c r="C640"/>
      <c r="D640"/>
      <c r="E640"/>
      <c r="F640"/>
      <c r="G640"/>
    </row>
    <row r="641" spans="1:7" ht="15.75" customHeight="1" x14ac:dyDescent="0.2">
      <c r="A641"/>
      <c r="B641"/>
      <c r="C641"/>
      <c r="D641"/>
      <c r="E641"/>
      <c r="F641"/>
      <c r="G641"/>
    </row>
    <row r="642" spans="1:7" ht="15.75" customHeight="1" x14ac:dyDescent="0.2">
      <c r="A642"/>
      <c r="B642"/>
      <c r="C642"/>
      <c r="D642"/>
      <c r="E642"/>
      <c r="F642"/>
      <c r="G642"/>
    </row>
    <row r="643" spans="1:7" ht="15.75" customHeight="1" x14ac:dyDescent="0.2">
      <c r="A643"/>
      <c r="B643"/>
      <c r="C643"/>
      <c r="D643"/>
      <c r="E643"/>
      <c r="F643"/>
      <c r="G643"/>
    </row>
    <row r="644" spans="1:7" ht="15.75" customHeight="1" x14ac:dyDescent="0.2">
      <c r="A644"/>
      <c r="B644"/>
      <c r="C644"/>
      <c r="D644"/>
      <c r="E644"/>
      <c r="F644"/>
      <c r="G644"/>
    </row>
    <row r="645" spans="1:7" ht="15.75" customHeight="1" x14ac:dyDescent="0.2">
      <c r="A645"/>
      <c r="B645"/>
      <c r="C645"/>
      <c r="D645"/>
      <c r="E645"/>
      <c r="F645"/>
      <c r="G645"/>
    </row>
    <row r="646" spans="1:7" ht="15.75" customHeight="1" x14ac:dyDescent="0.2">
      <c r="A646"/>
      <c r="B646"/>
      <c r="C646"/>
      <c r="D646"/>
      <c r="E646"/>
      <c r="F646"/>
      <c r="G646"/>
    </row>
    <row r="647" spans="1:7" ht="15.75" customHeight="1" x14ac:dyDescent="0.2">
      <c r="A647"/>
      <c r="B647"/>
      <c r="C647"/>
      <c r="D647"/>
      <c r="E647"/>
      <c r="F647"/>
      <c r="G647"/>
    </row>
    <row r="648" spans="1:7" ht="15.75" customHeight="1" x14ac:dyDescent="0.2">
      <c r="A648"/>
      <c r="B648"/>
      <c r="C648"/>
      <c r="D648"/>
      <c r="E648"/>
      <c r="F648"/>
      <c r="G648"/>
    </row>
    <row r="649" spans="1:7" ht="15.75" customHeight="1" x14ac:dyDescent="0.2">
      <c r="A649"/>
      <c r="B649"/>
      <c r="C649"/>
      <c r="D649"/>
      <c r="E649"/>
      <c r="F649"/>
      <c r="G649"/>
    </row>
    <row r="650" spans="1:7" ht="15.75" customHeight="1" x14ac:dyDescent="0.2">
      <c r="A650"/>
      <c r="B650"/>
      <c r="C650"/>
      <c r="D650"/>
      <c r="E650"/>
      <c r="F650"/>
      <c r="G650"/>
    </row>
    <row r="651" spans="1:7" ht="15.75" customHeight="1" x14ac:dyDescent="0.2">
      <c r="A651"/>
      <c r="B651"/>
      <c r="C651"/>
      <c r="D651"/>
      <c r="E651"/>
      <c r="F651"/>
      <c r="G651"/>
    </row>
    <row r="652" spans="1:7" ht="15.75" customHeight="1" x14ac:dyDescent="0.2">
      <c r="A652"/>
      <c r="B652"/>
      <c r="C652"/>
      <c r="D652"/>
      <c r="E652"/>
      <c r="F652"/>
      <c r="G652"/>
    </row>
    <row r="653" spans="1:7" ht="15.75" customHeight="1" x14ac:dyDescent="0.2">
      <c r="A653"/>
      <c r="B653"/>
      <c r="C653"/>
      <c r="D653"/>
      <c r="E653"/>
      <c r="F653"/>
      <c r="G653"/>
    </row>
    <row r="654" spans="1:7" ht="15.75" customHeight="1" x14ac:dyDescent="0.2">
      <c r="A654"/>
      <c r="B654"/>
      <c r="C654"/>
      <c r="D654"/>
      <c r="E654"/>
      <c r="F654"/>
      <c r="G654"/>
    </row>
    <row r="655" spans="1:7" ht="15.75" customHeight="1" x14ac:dyDescent="0.2">
      <c r="A655"/>
      <c r="B655"/>
      <c r="C655"/>
      <c r="D655"/>
      <c r="E655"/>
      <c r="F655"/>
      <c r="G655"/>
    </row>
    <row r="656" spans="1:7" ht="15.75" customHeight="1" x14ac:dyDescent="0.2">
      <c r="A656"/>
      <c r="B656"/>
      <c r="C656"/>
      <c r="D656"/>
      <c r="E656"/>
      <c r="F656"/>
      <c r="G656"/>
    </row>
    <row r="657" spans="1:7" ht="15.75" customHeight="1" x14ac:dyDescent="0.2">
      <c r="A657"/>
      <c r="B657"/>
      <c r="C657"/>
      <c r="D657"/>
      <c r="E657"/>
      <c r="F657"/>
      <c r="G657"/>
    </row>
    <row r="658" spans="1:7" ht="15.75" customHeight="1" x14ac:dyDescent="0.2">
      <c r="A658"/>
      <c r="B658"/>
      <c r="C658"/>
      <c r="D658"/>
      <c r="E658"/>
      <c r="F658"/>
      <c r="G658"/>
    </row>
    <row r="659" spans="1:7" ht="15.75" customHeight="1" x14ac:dyDescent="0.2">
      <c r="A659"/>
      <c r="B659"/>
      <c r="C659"/>
      <c r="D659"/>
      <c r="E659"/>
      <c r="F659"/>
      <c r="G659"/>
    </row>
    <row r="660" spans="1:7" ht="15.75" customHeight="1" x14ac:dyDescent="0.2">
      <c r="A660"/>
      <c r="B660"/>
      <c r="C660"/>
      <c r="D660"/>
      <c r="E660"/>
      <c r="F660"/>
      <c r="G660"/>
    </row>
    <row r="661" spans="1:7" ht="15.75" customHeight="1" x14ac:dyDescent="0.2">
      <c r="A661"/>
      <c r="B661"/>
      <c r="C661"/>
      <c r="D661"/>
      <c r="E661"/>
      <c r="F661"/>
      <c r="G661"/>
    </row>
    <row r="662" spans="1:7" ht="15.75" customHeight="1" x14ac:dyDescent="0.2">
      <c r="A662"/>
      <c r="B662"/>
      <c r="C662"/>
      <c r="D662"/>
      <c r="E662"/>
      <c r="F662"/>
      <c r="G662"/>
    </row>
    <row r="663" spans="1:7" ht="15.75" customHeight="1" x14ac:dyDescent="0.2">
      <c r="A663"/>
      <c r="B663"/>
      <c r="C663"/>
      <c r="D663"/>
      <c r="E663"/>
      <c r="F663"/>
      <c r="G663"/>
    </row>
    <row r="664" spans="1:7" ht="15.75" customHeight="1" x14ac:dyDescent="0.2">
      <c r="A664"/>
      <c r="B664"/>
      <c r="C664"/>
      <c r="D664"/>
      <c r="E664"/>
      <c r="F664"/>
      <c r="G664"/>
    </row>
    <row r="665" spans="1:7" ht="15.75" customHeight="1" x14ac:dyDescent="0.2">
      <c r="A665"/>
      <c r="B665"/>
      <c r="C665"/>
      <c r="D665"/>
      <c r="E665"/>
      <c r="F665"/>
      <c r="G665"/>
    </row>
    <row r="666" spans="1:7" ht="15.75" customHeight="1" x14ac:dyDescent="0.2">
      <c r="A666"/>
      <c r="B666"/>
      <c r="C666"/>
      <c r="D666"/>
      <c r="E666"/>
      <c r="F666"/>
      <c r="G666"/>
    </row>
    <row r="667" spans="1:7" ht="15.75" customHeight="1" x14ac:dyDescent="0.2">
      <c r="A667"/>
      <c r="B667"/>
      <c r="C667"/>
      <c r="D667"/>
      <c r="E667"/>
      <c r="F667"/>
      <c r="G667"/>
    </row>
    <row r="668" spans="1:7" ht="15.75" customHeight="1" x14ac:dyDescent="0.2">
      <c r="A668"/>
      <c r="B668"/>
      <c r="C668"/>
      <c r="D668"/>
      <c r="E668"/>
      <c r="F668"/>
      <c r="G668"/>
    </row>
    <row r="669" spans="1:7" ht="15.75" customHeight="1" x14ac:dyDescent="0.2">
      <c r="A669"/>
      <c r="B669"/>
      <c r="C669"/>
      <c r="D669"/>
      <c r="E669"/>
      <c r="F669"/>
      <c r="G669"/>
    </row>
    <row r="670" spans="1:7" ht="15.75" customHeight="1" x14ac:dyDescent="0.2">
      <c r="A670"/>
      <c r="B670"/>
      <c r="C670"/>
      <c r="D670"/>
      <c r="E670"/>
      <c r="F670"/>
      <c r="G670"/>
    </row>
    <row r="671" spans="1:7" ht="15.75" customHeight="1" x14ac:dyDescent="0.2">
      <c r="A671"/>
      <c r="B671"/>
      <c r="C671"/>
      <c r="D671"/>
      <c r="E671"/>
      <c r="F671"/>
      <c r="G671"/>
    </row>
    <row r="672" spans="1:7" ht="15.75" customHeight="1" x14ac:dyDescent="0.2">
      <c r="A672"/>
      <c r="B672"/>
      <c r="C672"/>
      <c r="D672"/>
      <c r="E672"/>
      <c r="F672"/>
      <c r="G672"/>
    </row>
    <row r="673" spans="1:7" ht="15.75" customHeight="1" x14ac:dyDescent="0.2">
      <c r="A673"/>
      <c r="B673"/>
      <c r="C673"/>
      <c r="D673"/>
      <c r="E673"/>
      <c r="F673"/>
      <c r="G673"/>
    </row>
    <row r="674" spans="1:7" ht="15.75" customHeight="1" x14ac:dyDescent="0.2">
      <c r="A674"/>
      <c r="B674"/>
      <c r="C674"/>
      <c r="D674"/>
      <c r="E674"/>
      <c r="F674"/>
      <c r="G674"/>
    </row>
    <row r="675" spans="1:7" ht="15.75" customHeight="1" x14ac:dyDescent="0.2">
      <c r="A675"/>
      <c r="B675"/>
      <c r="C675"/>
      <c r="D675"/>
      <c r="E675"/>
      <c r="F675"/>
      <c r="G675"/>
    </row>
    <row r="676" spans="1:7" ht="15.75" customHeight="1" x14ac:dyDescent="0.2">
      <c r="A676"/>
      <c r="B676"/>
      <c r="C676"/>
      <c r="D676"/>
      <c r="E676"/>
      <c r="F676"/>
      <c r="G676"/>
    </row>
    <row r="677" spans="1:7" ht="15.75" customHeight="1" x14ac:dyDescent="0.2">
      <c r="A677"/>
      <c r="B677"/>
      <c r="C677"/>
      <c r="D677"/>
      <c r="E677"/>
      <c r="F677"/>
      <c r="G677"/>
    </row>
    <row r="678" spans="1:7" ht="15.75" customHeight="1" x14ac:dyDescent="0.2">
      <c r="A678"/>
      <c r="B678"/>
      <c r="C678"/>
      <c r="D678"/>
      <c r="E678"/>
      <c r="F678"/>
      <c r="G678"/>
    </row>
    <row r="679" spans="1:7" ht="15.75" customHeight="1" x14ac:dyDescent="0.2">
      <c r="A679"/>
      <c r="B679"/>
      <c r="C679"/>
      <c r="D679"/>
      <c r="E679"/>
      <c r="F679"/>
      <c r="G679"/>
    </row>
    <row r="680" spans="1:7" ht="15.75" customHeight="1" x14ac:dyDescent="0.2">
      <c r="A680"/>
      <c r="B680"/>
      <c r="C680"/>
      <c r="D680"/>
      <c r="E680"/>
      <c r="F680"/>
      <c r="G680"/>
    </row>
    <row r="681" spans="1:7" ht="15.75" customHeight="1" x14ac:dyDescent="0.2">
      <c r="A681"/>
      <c r="B681"/>
      <c r="C681"/>
      <c r="D681"/>
      <c r="E681"/>
      <c r="F681"/>
      <c r="G681"/>
    </row>
    <row r="682" spans="1:7" ht="15.75" customHeight="1" x14ac:dyDescent="0.2">
      <c r="A682"/>
      <c r="B682"/>
      <c r="C682"/>
      <c r="D682"/>
      <c r="E682"/>
      <c r="F682"/>
      <c r="G682"/>
    </row>
    <row r="683" spans="1:7" ht="15.75" customHeight="1" x14ac:dyDescent="0.2">
      <c r="A683"/>
      <c r="B683"/>
      <c r="C683"/>
      <c r="D683"/>
      <c r="E683"/>
      <c r="F683"/>
      <c r="G683"/>
    </row>
    <row r="684" spans="1:7" ht="15.75" customHeight="1" x14ac:dyDescent="0.2">
      <c r="A684"/>
      <c r="B684"/>
      <c r="C684"/>
      <c r="D684"/>
      <c r="E684"/>
      <c r="F684"/>
      <c r="G684"/>
    </row>
    <row r="685" spans="1:7" ht="15.75" customHeight="1" x14ac:dyDescent="0.2">
      <c r="A685"/>
      <c r="B685"/>
      <c r="C685"/>
      <c r="D685"/>
      <c r="E685"/>
      <c r="F685"/>
      <c r="G685"/>
    </row>
    <row r="686" spans="1:7" ht="15.75" customHeight="1" x14ac:dyDescent="0.2">
      <c r="A686"/>
      <c r="B686"/>
      <c r="C686"/>
      <c r="D686"/>
      <c r="E686"/>
      <c r="F686"/>
      <c r="G686"/>
    </row>
    <row r="687" spans="1:7" ht="15.75" customHeight="1" x14ac:dyDescent="0.2">
      <c r="A687"/>
      <c r="B687"/>
      <c r="C687"/>
      <c r="D687"/>
      <c r="E687"/>
      <c r="F687"/>
      <c r="G687"/>
    </row>
    <row r="688" spans="1:7" ht="15.75" customHeight="1" x14ac:dyDescent="0.2">
      <c r="A688"/>
      <c r="B688"/>
      <c r="C688"/>
      <c r="D688"/>
      <c r="E688"/>
      <c r="F688"/>
      <c r="G688"/>
    </row>
    <row r="689" spans="1:7" ht="15.75" customHeight="1" x14ac:dyDescent="0.2">
      <c r="A689"/>
      <c r="B689"/>
      <c r="C689"/>
      <c r="D689"/>
      <c r="E689"/>
      <c r="F689"/>
      <c r="G689"/>
    </row>
    <row r="690" spans="1:7" ht="15.75" customHeight="1" x14ac:dyDescent="0.2">
      <c r="A690"/>
      <c r="B690"/>
      <c r="C690"/>
      <c r="D690"/>
      <c r="E690"/>
      <c r="F690"/>
      <c r="G690"/>
    </row>
    <row r="691" spans="1:7" ht="15.75" customHeight="1" x14ac:dyDescent="0.2">
      <c r="A691"/>
      <c r="B691"/>
      <c r="C691"/>
      <c r="D691"/>
      <c r="E691"/>
      <c r="F691"/>
      <c r="G691"/>
    </row>
    <row r="692" spans="1:7" ht="15.75" customHeight="1" x14ac:dyDescent="0.2">
      <c r="A692"/>
      <c r="B692"/>
      <c r="C692"/>
      <c r="D692"/>
      <c r="E692"/>
      <c r="F692"/>
      <c r="G692"/>
    </row>
    <row r="693" spans="1:7" ht="15.75" customHeight="1" x14ac:dyDescent="0.2">
      <c r="A693"/>
      <c r="B693"/>
      <c r="C693"/>
      <c r="D693"/>
      <c r="E693"/>
      <c r="F693"/>
      <c r="G693"/>
    </row>
    <row r="694" spans="1:7" ht="15.75" customHeight="1" x14ac:dyDescent="0.2">
      <c r="A694"/>
      <c r="B694"/>
      <c r="C694"/>
      <c r="D694"/>
      <c r="E694"/>
      <c r="F694"/>
      <c r="G694"/>
    </row>
    <row r="695" spans="1:7" ht="15.75" customHeight="1" x14ac:dyDescent="0.2">
      <c r="A695"/>
      <c r="B695"/>
      <c r="C695"/>
      <c r="D695"/>
      <c r="E695"/>
      <c r="F695"/>
      <c r="G695"/>
    </row>
    <row r="696" spans="1:7" ht="15.75" customHeight="1" x14ac:dyDescent="0.2">
      <c r="A696"/>
      <c r="B696"/>
      <c r="C696"/>
      <c r="D696"/>
      <c r="E696"/>
      <c r="F696"/>
      <c r="G696"/>
    </row>
    <row r="697" spans="1:7" ht="15.75" customHeight="1" x14ac:dyDescent="0.2">
      <c r="A697"/>
      <c r="B697"/>
      <c r="C697"/>
      <c r="D697"/>
      <c r="E697"/>
      <c r="F697"/>
      <c r="G697"/>
    </row>
    <row r="698" spans="1:7" ht="15.75" customHeight="1" x14ac:dyDescent="0.2">
      <c r="A698"/>
      <c r="B698"/>
      <c r="C698"/>
      <c r="D698"/>
      <c r="E698"/>
      <c r="F698"/>
      <c r="G698"/>
    </row>
    <row r="699" spans="1:7" ht="15.75" customHeight="1" x14ac:dyDescent="0.2">
      <c r="A699"/>
      <c r="B699"/>
      <c r="C699"/>
      <c r="D699"/>
      <c r="E699"/>
      <c r="F699"/>
      <c r="G699"/>
    </row>
    <row r="700" spans="1:7" ht="15.75" customHeight="1" x14ac:dyDescent="0.2">
      <c r="A700"/>
      <c r="B700"/>
      <c r="C700"/>
      <c r="D700"/>
      <c r="E700"/>
      <c r="F700"/>
      <c r="G700"/>
    </row>
    <row r="701" spans="1:7" ht="15.75" customHeight="1" x14ac:dyDescent="0.2">
      <c r="A701"/>
      <c r="B701"/>
      <c r="C701"/>
      <c r="D701"/>
      <c r="E701"/>
      <c r="F701"/>
      <c r="G701"/>
    </row>
    <row r="702" spans="1:7" ht="15.75" customHeight="1" x14ac:dyDescent="0.2">
      <c r="A702"/>
      <c r="B702"/>
      <c r="C702"/>
      <c r="D702"/>
      <c r="E702"/>
      <c r="F702"/>
      <c r="G702"/>
    </row>
    <row r="703" spans="1:7" ht="15.75" customHeight="1" x14ac:dyDescent="0.2">
      <c r="A703"/>
      <c r="B703"/>
      <c r="C703"/>
      <c r="D703"/>
      <c r="E703"/>
      <c r="F703"/>
      <c r="G703"/>
    </row>
    <row r="704" spans="1:7" ht="15.75" customHeight="1" x14ac:dyDescent="0.2">
      <c r="A704"/>
      <c r="B704"/>
      <c r="C704"/>
      <c r="D704"/>
      <c r="E704"/>
      <c r="F704"/>
      <c r="G704"/>
    </row>
    <row r="705" spans="1:7" ht="15.75" customHeight="1" x14ac:dyDescent="0.2">
      <c r="A705"/>
      <c r="B705"/>
      <c r="C705"/>
      <c r="D705"/>
      <c r="E705"/>
      <c r="F705"/>
      <c r="G705"/>
    </row>
    <row r="706" spans="1:7" ht="15.75" customHeight="1" x14ac:dyDescent="0.2">
      <c r="A706"/>
      <c r="B706"/>
      <c r="C706"/>
      <c r="D706"/>
      <c r="E706"/>
      <c r="F706"/>
      <c r="G706"/>
    </row>
    <row r="707" spans="1:7" ht="15.75" customHeight="1" x14ac:dyDescent="0.2">
      <c r="A707"/>
      <c r="B707"/>
      <c r="C707"/>
      <c r="D707"/>
      <c r="E707"/>
      <c r="F707"/>
      <c r="G707"/>
    </row>
    <row r="708" spans="1:7" ht="15.75" customHeight="1" x14ac:dyDescent="0.2">
      <c r="A708"/>
      <c r="B708"/>
      <c r="C708"/>
      <c r="D708"/>
      <c r="E708"/>
      <c r="F708"/>
      <c r="G708"/>
    </row>
    <row r="709" spans="1:7" ht="15.75" customHeight="1" x14ac:dyDescent="0.2">
      <c r="A709"/>
      <c r="B709"/>
      <c r="C709"/>
      <c r="D709"/>
      <c r="E709"/>
      <c r="F709"/>
      <c r="G709"/>
    </row>
    <row r="710" spans="1:7" ht="15.75" customHeight="1" x14ac:dyDescent="0.2">
      <c r="A710"/>
      <c r="B710"/>
      <c r="C710"/>
      <c r="D710"/>
      <c r="E710"/>
      <c r="F710"/>
      <c r="G710"/>
    </row>
    <row r="711" spans="1:7" ht="15.75" customHeight="1" x14ac:dyDescent="0.2">
      <c r="A711"/>
      <c r="B711"/>
      <c r="C711"/>
      <c r="D711"/>
      <c r="E711"/>
      <c r="F711"/>
      <c r="G711"/>
    </row>
    <row r="712" spans="1:7" ht="15.75" customHeight="1" x14ac:dyDescent="0.2">
      <c r="A712"/>
      <c r="B712"/>
      <c r="C712"/>
      <c r="D712"/>
      <c r="E712"/>
      <c r="F712"/>
      <c r="G712"/>
    </row>
    <row r="713" spans="1:7" ht="15.75" customHeight="1" x14ac:dyDescent="0.2">
      <c r="A713"/>
      <c r="B713"/>
      <c r="C713"/>
      <c r="D713"/>
      <c r="E713"/>
      <c r="F713"/>
      <c r="G713"/>
    </row>
    <row r="714" spans="1:7" ht="15.75" customHeight="1" x14ac:dyDescent="0.2">
      <c r="A714"/>
      <c r="B714"/>
      <c r="C714"/>
      <c r="D714"/>
      <c r="E714"/>
      <c r="F714"/>
      <c r="G714"/>
    </row>
    <row r="715" spans="1:7" ht="15.75" customHeight="1" x14ac:dyDescent="0.2">
      <c r="A715"/>
      <c r="B715"/>
      <c r="C715"/>
      <c r="D715"/>
      <c r="E715"/>
      <c r="F715"/>
      <c r="G715"/>
    </row>
    <row r="716" spans="1:7" ht="15.75" customHeight="1" x14ac:dyDescent="0.2">
      <c r="A716"/>
      <c r="B716"/>
      <c r="C716"/>
      <c r="D716"/>
      <c r="E716"/>
      <c r="F716"/>
      <c r="G716"/>
    </row>
    <row r="717" spans="1:7" ht="15.75" customHeight="1" x14ac:dyDescent="0.2">
      <c r="A717"/>
      <c r="B717"/>
      <c r="C717"/>
      <c r="D717"/>
      <c r="E717"/>
      <c r="F717"/>
      <c r="G717"/>
    </row>
    <row r="718" spans="1:7" ht="15.75" customHeight="1" x14ac:dyDescent="0.2">
      <c r="A718"/>
      <c r="B718"/>
      <c r="C718"/>
      <c r="D718"/>
      <c r="E718"/>
      <c r="F718"/>
      <c r="G718"/>
    </row>
    <row r="719" spans="1:7" ht="15.75" customHeight="1" x14ac:dyDescent="0.2">
      <c r="A719"/>
      <c r="B719"/>
      <c r="C719"/>
      <c r="D719"/>
      <c r="E719"/>
      <c r="F719"/>
      <c r="G719"/>
    </row>
    <row r="720" spans="1:7" ht="15.75" customHeight="1" x14ac:dyDescent="0.2">
      <c r="A720"/>
      <c r="B720"/>
      <c r="C720"/>
      <c r="D720"/>
      <c r="E720"/>
      <c r="F720"/>
      <c r="G720"/>
    </row>
    <row r="721" spans="1:7" ht="15.75" customHeight="1" x14ac:dyDescent="0.2">
      <c r="A721"/>
      <c r="B721"/>
      <c r="C721"/>
      <c r="D721"/>
      <c r="E721"/>
      <c r="F721"/>
      <c r="G721"/>
    </row>
    <row r="722" spans="1:7" ht="15.75" customHeight="1" x14ac:dyDescent="0.2">
      <c r="A722"/>
      <c r="B722"/>
      <c r="C722"/>
      <c r="D722"/>
      <c r="E722"/>
      <c r="F722"/>
      <c r="G722"/>
    </row>
    <row r="723" spans="1:7" ht="15.75" customHeight="1" x14ac:dyDescent="0.2">
      <c r="A723"/>
      <c r="B723"/>
      <c r="C723"/>
      <c r="D723"/>
      <c r="E723"/>
      <c r="F723"/>
      <c r="G723"/>
    </row>
    <row r="724" spans="1:7" ht="15.75" customHeight="1" x14ac:dyDescent="0.2">
      <c r="A724"/>
      <c r="B724"/>
      <c r="C724"/>
      <c r="D724"/>
      <c r="E724"/>
      <c r="F724"/>
      <c r="G724"/>
    </row>
    <row r="725" spans="1:7" ht="15.75" customHeight="1" x14ac:dyDescent="0.2">
      <c r="A725"/>
      <c r="B725"/>
      <c r="C725"/>
      <c r="D725"/>
      <c r="E725"/>
      <c r="F725"/>
      <c r="G725"/>
    </row>
    <row r="726" spans="1:7" ht="15.75" customHeight="1" x14ac:dyDescent="0.2">
      <c r="A726"/>
      <c r="B726"/>
      <c r="C726"/>
      <c r="D726"/>
      <c r="E726"/>
      <c r="F726"/>
      <c r="G726"/>
    </row>
    <row r="727" spans="1:7" ht="15.75" customHeight="1" x14ac:dyDescent="0.2">
      <c r="A727"/>
      <c r="B727"/>
      <c r="C727"/>
      <c r="D727"/>
      <c r="E727"/>
      <c r="F727"/>
      <c r="G727"/>
    </row>
    <row r="728" spans="1:7" ht="15.75" customHeight="1" x14ac:dyDescent="0.2">
      <c r="A728"/>
      <c r="B728"/>
      <c r="C728"/>
      <c r="D728"/>
      <c r="E728"/>
      <c r="F728"/>
      <c r="G728"/>
    </row>
    <row r="729" spans="1:7" ht="15.75" customHeight="1" x14ac:dyDescent="0.2">
      <c r="A729"/>
      <c r="B729"/>
      <c r="C729"/>
      <c r="D729"/>
      <c r="E729"/>
      <c r="F729"/>
      <c r="G729"/>
    </row>
    <row r="730" spans="1:7" ht="15.75" customHeight="1" x14ac:dyDescent="0.2">
      <c r="A730"/>
      <c r="B730"/>
      <c r="C730"/>
      <c r="D730"/>
      <c r="E730"/>
      <c r="F730"/>
      <c r="G730"/>
    </row>
    <row r="731" spans="1:7" ht="15.75" customHeight="1" x14ac:dyDescent="0.2">
      <c r="A731"/>
      <c r="B731"/>
      <c r="C731"/>
      <c r="D731"/>
      <c r="E731"/>
      <c r="F731"/>
      <c r="G731"/>
    </row>
    <row r="732" spans="1:7" ht="15.75" customHeight="1" x14ac:dyDescent="0.2">
      <c r="A732"/>
      <c r="B732"/>
      <c r="C732"/>
      <c r="D732"/>
      <c r="E732"/>
      <c r="F732"/>
      <c r="G732"/>
    </row>
    <row r="733" spans="1:7" ht="15.75" customHeight="1" x14ac:dyDescent="0.2">
      <c r="A733"/>
      <c r="B733"/>
      <c r="C733"/>
      <c r="D733"/>
      <c r="E733"/>
      <c r="F733"/>
      <c r="G733"/>
    </row>
    <row r="734" spans="1:7" ht="15.75" customHeight="1" x14ac:dyDescent="0.2">
      <c r="A734"/>
      <c r="B734"/>
      <c r="C734"/>
      <c r="D734"/>
      <c r="E734"/>
      <c r="F734"/>
      <c r="G734"/>
    </row>
    <row r="735" spans="1:7" ht="15.75" customHeight="1" x14ac:dyDescent="0.2">
      <c r="A735"/>
      <c r="B735"/>
      <c r="C735"/>
      <c r="D735"/>
      <c r="E735"/>
      <c r="F735"/>
      <c r="G735"/>
    </row>
    <row r="736" spans="1:7" ht="15.75" customHeight="1" x14ac:dyDescent="0.2">
      <c r="A736"/>
      <c r="B736"/>
      <c r="C736"/>
      <c r="D736"/>
      <c r="E736"/>
      <c r="F736"/>
      <c r="G736"/>
    </row>
    <row r="737" spans="1:7" ht="15.75" customHeight="1" x14ac:dyDescent="0.2">
      <c r="A737"/>
      <c r="B737"/>
      <c r="C737"/>
      <c r="D737"/>
      <c r="E737"/>
      <c r="F737"/>
      <c r="G737"/>
    </row>
    <row r="738" spans="1:7" ht="15.75" customHeight="1" x14ac:dyDescent="0.2">
      <c r="A738"/>
      <c r="B738"/>
      <c r="C738"/>
      <c r="D738"/>
      <c r="E738"/>
      <c r="F738"/>
      <c r="G738"/>
    </row>
    <row r="739" spans="1:7" ht="15.75" customHeight="1" x14ac:dyDescent="0.2">
      <c r="A739"/>
      <c r="B739"/>
      <c r="C739"/>
      <c r="D739"/>
      <c r="E739"/>
      <c r="F739"/>
      <c r="G739"/>
    </row>
    <row r="740" spans="1:7" ht="15.75" customHeight="1" x14ac:dyDescent="0.2">
      <c r="A740"/>
      <c r="B740"/>
      <c r="C740"/>
      <c r="D740"/>
      <c r="E740"/>
      <c r="F740"/>
      <c r="G740"/>
    </row>
    <row r="741" spans="1:7" ht="15.75" customHeight="1" x14ac:dyDescent="0.2">
      <c r="A741"/>
      <c r="B741"/>
      <c r="C741"/>
      <c r="D741"/>
      <c r="E741"/>
      <c r="F741"/>
      <c r="G741"/>
    </row>
    <row r="742" spans="1:7" ht="15.75" customHeight="1" x14ac:dyDescent="0.2">
      <c r="A742"/>
      <c r="B742"/>
      <c r="C742"/>
      <c r="D742"/>
      <c r="E742"/>
      <c r="F742"/>
      <c r="G742"/>
    </row>
    <row r="743" spans="1:7" ht="15.75" customHeight="1" x14ac:dyDescent="0.2">
      <c r="A743"/>
      <c r="B743"/>
      <c r="C743"/>
      <c r="D743"/>
      <c r="E743"/>
      <c r="F743"/>
      <c r="G743"/>
    </row>
    <row r="744" spans="1:7" ht="15.75" customHeight="1" x14ac:dyDescent="0.2">
      <c r="A744"/>
      <c r="B744"/>
      <c r="C744"/>
      <c r="D744"/>
      <c r="E744"/>
      <c r="F744"/>
      <c r="G744"/>
    </row>
    <row r="745" spans="1:7" ht="15.75" customHeight="1" x14ac:dyDescent="0.2">
      <c r="A745"/>
      <c r="B745"/>
      <c r="C745"/>
      <c r="D745"/>
      <c r="E745"/>
      <c r="F745"/>
      <c r="G745"/>
    </row>
    <row r="746" spans="1:7" ht="15.75" customHeight="1" x14ac:dyDescent="0.2">
      <c r="A746"/>
      <c r="B746"/>
      <c r="C746"/>
      <c r="D746"/>
      <c r="E746"/>
      <c r="F746"/>
      <c r="G746"/>
    </row>
    <row r="747" spans="1:7" ht="15.75" customHeight="1" x14ac:dyDescent="0.2">
      <c r="A747"/>
      <c r="B747"/>
      <c r="C747"/>
      <c r="D747"/>
      <c r="E747"/>
      <c r="F747"/>
      <c r="G747"/>
    </row>
    <row r="748" spans="1:7" ht="15.75" customHeight="1" x14ac:dyDescent="0.2">
      <c r="A748"/>
      <c r="B748"/>
      <c r="C748"/>
      <c r="D748"/>
      <c r="E748"/>
      <c r="F748"/>
      <c r="G748"/>
    </row>
    <row r="749" spans="1:7" ht="15.75" customHeight="1" x14ac:dyDescent="0.2">
      <c r="A749"/>
      <c r="B749"/>
      <c r="C749"/>
      <c r="D749"/>
      <c r="E749"/>
      <c r="F749"/>
      <c r="G749"/>
    </row>
    <row r="750" spans="1:7" ht="15.75" customHeight="1" x14ac:dyDescent="0.2">
      <c r="A750"/>
      <c r="B750"/>
      <c r="C750"/>
      <c r="D750"/>
      <c r="E750"/>
      <c r="F750"/>
      <c r="G750"/>
    </row>
    <row r="751" spans="1:7" ht="15.75" customHeight="1" x14ac:dyDescent="0.2">
      <c r="A751"/>
      <c r="B751"/>
      <c r="C751"/>
      <c r="D751"/>
      <c r="E751"/>
      <c r="F751"/>
      <c r="G751"/>
    </row>
    <row r="752" spans="1:7" ht="15.75" customHeight="1" x14ac:dyDescent="0.2">
      <c r="A752"/>
      <c r="B752"/>
      <c r="C752"/>
      <c r="D752"/>
      <c r="E752"/>
      <c r="F752"/>
      <c r="G752"/>
    </row>
    <row r="753" spans="1:7" ht="15.75" customHeight="1" x14ac:dyDescent="0.2">
      <c r="A753"/>
      <c r="B753"/>
      <c r="C753"/>
      <c r="D753"/>
      <c r="E753"/>
      <c r="F753"/>
      <c r="G753"/>
    </row>
    <row r="754" spans="1:7" ht="15.75" customHeight="1" x14ac:dyDescent="0.2">
      <c r="A754"/>
      <c r="B754"/>
      <c r="C754"/>
      <c r="D754"/>
      <c r="E754"/>
      <c r="F754"/>
      <c r="G754"/>
    </row>
    <row r="755" spans="1:7" ht="15.75" customHeight="1" x14ac:dyDescent="0.2">
      <c r="A755"/>
      <c r="B755"/>
      <c r="C755"/>
      <c r="D755"/>
      <c r="E755"/>
      <c r="F755"/>
      <c r="G755"/>
    </row>
    <row r="756" spans="1:7" ht="15.75" customHeight="1" x14ac:dyDescent="0.2">
      <c r="A756"/>
      <c r="B756"/>
      <c r="C756"/>
      <c r="D756"/>
      <c r="E756"/>
      <c r="F756"/>
      <c r="G756"/>
    </row>
    <row r="757" spans="1:7" ht="15.75" customHeight="1" x14ac:dyDescent="0.2">
      <c r="A757"/>
      <c r="B757"/>
      <c r="C757"/>
      <c r="D757"/>
      <c r="E757"/>
      <c r="F757"/>
      <c r="G757"/>
    </row>
    <row r="758" spans="1:7" ht="15.75" customHeight="1" x14ac:dyDescent="0.2">
      <c r="A758"/>
      <c r="B758"/>
      <c r="C758"/>
      <c r="D758"/>
      <c r="E758"/>
      <c r="F758"/>
      <c r="G758"/>
    </row>
    <row r="759" spans="1:7" ht="15.75" customHeight="1" x14ac:dyDescent="0.2">
      <c r="A759"/>
      <c r="B759"/>
      <c r="C759"/>
      <c r="D759"/>
      <c r="E759"/>
      <c r="F759"/>
      <c r="G759"/>
    </row>
    <row r="760" spans="1:7" ht="15.75" customHeight="1" x14ac:dyDescent="0.2">
      <c r="A760"/>
      <c r="B760"/>
      <c r="C760"/>
      <c r="D760"/>
      <c r="E760"/>
      <c r="F760"/>
      <c r="G760"/>
    </row>
    <row r="761" spans="1:7" ht="15.75" customHeight="1" x14ac:dyDescent="0.2">
      <c r="A761"/>
      <c r="B761"/>
      <c r="C761"/>
      <c r="D761"/>
      <c r="E761"/>
      <c r="F761"/>
      <c r="G761"/>
    </row>
    <row r="762" spans="1:7" ht="15.75" customHeight="1" x14ac:dyDescent="0.2">
      <c r="A762"/>
      <c r="B762"/>
      <c r="C762"/>
      <c r="D762"/>
      <c r="E762"/>
      <c r="F762"/>
      <c r="G762"/>
    </row>
    <row r="763" spans="1:7" ht="15.75" customHeight="1" x14ac:dyDescent="0.2">
      <c r="A763"/>
      <c r="B763"/>
      <c r="C763"/>
      <c r="D763"/>
      <c r="E763"/>
      <c r="F763"/>
      <c r="G763"/>
    </row>
    <row r="764" spans="1:7" ht="15.75" customHeight="1" x14ac:dyDescent="0.2">
      <c r="A764"/>
      <c r="B764"/>
      <c r="C764"/>
      <c r="D764"/>
      <c r="E764"/>
      <c r="F764"/>
      <c r="G764"/>
    </row>
    <row r="765" spans="1:7" ht="15.75" customHeight="1" x14ac:dyDescent="0.2">
      <c r="A765"/>
      <c r="B765"/>
      <c r="C765"/>
      <c r="D765"/>
      <c r="E765"/>
      <c r="F765"/>
      <c r="G765"/>
    </row>
    <row r="766" spans="1:7" ht="15.75" customHeight="1" x14ac:dyDescent="0.2">
      <c r="A766"/>
      <c r="B766"/>
      <c r="C766"/>
      <c r="D766"/>
      <c r="E766"/>
      <c r="F766"/>
      <c r="G766"/>
    </row>
    <row r="767" spans="1:7" ht="15.75" customHeight="1" x14ac:dyDescent="0.2">
      <c r="A767"/>
      <c r="B767"/>
      <c r="C767"/>
      <c r="D767"/>
      <c r="E767"/>
      <c r="F767"/>
      <c r="G767"/>
    </row>
    <row r="768" spans="1:7" ht="15.75" customHeight="1" x14ac:dyDescent="0.2">
      <c r="A768"/>
      <c r="B768"/>
      <c r="C768"/>
      <c r="D768"/>
      <c r="E768"/>
      <c r="F768"/>
      <c r="G768"/>
    </row>
    <row r="769" spans="1:7" ht="15.75" customHeight="1" x14ac:dyDescent="0.2">
      <c r="A769"/>
      <c r="B769"/>
      <c r="C769"/>
      <c r="D769"/>
      <c r="E769"/>
      <c r="F769"/>
      <c r="G769"/>
    </row>
    <row r="770" spans="1:7" ht="15.75" customHeight="1" x14ac:dyDescent="0.2">
      <c r="A770"/>
      <c r="B770"/>
      <c r="C770"/>
      <c r="D770"/>
      <c r="E770"/>
      <c r="F770"/>
      <c r="G770"/>
    </row>
    <row r="771" spans="1:7" ht="15.75" customHeight="1" x14ac:dyDescent="0.2">
      <c r="A771"/>
      <c r="B771"/>
      <c r="C771"/>
      <c r="D771"/>
      <c r="E771"/>
      <c r="F771"/>
      <c r="G771"/>
    </row>
    <row r="772" spans="1:7" ht="15.75" customHeight="1" x14ac:dyDescent="0.2">
      <c r="A772"/>
      <c r="B772"/>
      <c r="C772"/>
      <c r="D772"/>
      <c r="E772"/>
      <c r="F772"/>
      <c r="G772"/>
    </row>
    <row r="773" spans="1:7" ht="15.75" customHeight="1" x14ac:dyDescent="0.2">
      <c r="A773"/>
      <c r="B773"/>
      <c r="C773"/>
      <c r="D773"/>
      <c r="E773"/>
      <c r="F773"/>
      <c r="G773"/>
    </row>
    <row r="774" spans="1:7" ht="15.75" customHeight="1" x14ac:dyDescent="0.2">
      <c r="A774"/>
      <c r="B774"/>
      <c r="C774"/>
      <c r="D774"/>
      <c r="E774"/>
      <c r="F774"/>
      <c r="G774"/>
    </row>
    <row r="775" spans="1:7" ht="15.75" customHeight="1" x14ac:dyDescent="0.2">
      <c r="A775"/>
      <c r="B775"/>
      <c r="C775"/>
      <c r="D775"/>
      <c r="E775"/>
      <c r="F775"/>
      <c r="G775"/>
    </row>
    <row r="776" spans="1:7" ht="15.75" customHeight="1" x14ac:dyDescent="0.2">
      <c r="A776"/>
      <c r="B776"/>
      <c r="C776"/>
      <c r="D776"/>
      <c r="E776"/>
      <c r="F776"/>
      <c r="G776"/>
    </row>
    <row r="777" spans="1:7" ht="15.75" customHeight="1" x14ac:dyDescent="0.2">
      <c r="A777"/>
      <c r="B777"/>
      <c r="C777"/>
      <c r="D777"/>
      <c r="E777"/>
      <c r="F777"/>
      <c r="G777"/>
    </row>
    <row r="778" spans="1:7" ht="15.75" customHeight="1" x14ac:dyDescent="0.2">
      <c r="A778"/>
      <c r="B778"/>
      <c r="C778"/>
      <c r="D778"/>
      <c r="E778"/>
      <c r="F778"/>
      <c r="G778"/>
    </row>
    <row r="779" spans="1:7" ht="15.75" customHeight="1" x14ac:dyDescent="0.2">
      <c r="A779"/>
      <c r="B779"/>
      <c r="C779"/>
      <c r="D779"/>
      <c r="E779"/>
      <c r="F779"/>
      <c r="G779"/>
    </row>
    <row r="780" spans="1:7" ht="15.75" customHeight="1" x14ac:dyDescent="0.2">
      <c r="A780"/>
      <c r="B780"/>
      <c r="C780"/>
      <c r="D780"/>
      <c r="E780"/>
      <c r="F780"/>
      <c r="G780"/>
    </row>
    <row r="781" spans="1:7" ht="15.75" customHeight="1" x14ac:dyDescent="0.2">
      <c r="A781"/>
      <c r="B781"/>
      <c r="C781"/>
      <c r="D781"/>
      <c r="E781"/>
      <c r="F781"/>
      <c r="G781"/>
    </row>
    <row r="782" spans="1:7" ht="15.75" customHeight="1" x14ac:dyDescent="0.2">
      <c r="A782"/>
      <c r="B782"/>
      <c r="C782"/>
      <c r="D782"/>
      <c r="E782"/>
      <c r="F782"/>
      <c r="G782"/>
    </row>
    <row r="783" spans="1:7" ht="15.75" customHeight="1" x14ac:dyDescent="0.2">
      <c r="A783"/>
      <c r="B783"/>
      <c r="C783"/>
      <c r="D783"/>
      <c r="E783"/>
      <c r="F783"/>
      <c r="G783"/>
    </row>
    <row r="784" spans="1:7" ht="15.75" customHeight="1" x14ac:dyDescent="0.2">
      <c r="A784"/>
      <c r="B784"/>
      <c r="C784"/>
      <c r="D784"/>
      <c r="E784"/>
      <c r="F784"/>
      <c r="G784"/>
    </row>
    <row r="785" spans="1:7" ht="15.75" customHeight="1" x14ac:dyDescent="0.2">
      <c r="A785"/>
      <c r="B785"/>
      <c r="C785"/>
      <c r="D785"/>
      <c r="E785"/>
      <c r="F785"/>
      <c r="G785"/>
    </row>
    <row r="786" spans="1:7" ht="15.75" customHeight="1" x14ac:dyDescent="0.2">
      <c r="A786"/>
      <c r="B786"/>
      <c r="C786"/>
      <c r="D786"/>
      <c r="E786"/>
      <c r="F786"/>
      <c r="G786"/>
    </row>
    <row r="787" spans="1:7" ht="15.75" customHeight="1" x14ac:dyDescent="0.2">
      <c r="A787"/>
      <c r="B787"/>
      <c r="C787"/>
      <c r="D787"/>
      <c r="E787"/>
      <c r="F787"/>
      <c r="G787"/>
    </row>
    <row r="788" spans="1:7" ht="15.75" customHeight="1" x14ac:dyDescent="0.2">
      <c r="A788"/>
      <c r="B788"/>
      <c r="C788"/>
      <c r="D788"/>
      <c r="E788"/>
      <c r="F788"/>
      <c r="G788"/>
    </row>
    <row r="789" spans="1:7" ht="15.75" customHeight="1" x14ac:dyDescent="0.2">
      <c r="A789"/>
      <c r="B789"/>
      <c r="C789"/>
      <c r="D789"/>
      <c r="E789"/>
      <c r="F789"/>
      <c r="G789"/>
    </row>
    <row r="790" spans="1:7" ht="15.75" customHeight="1" x14ac:dyDescent="0.2">
      <c r="A790"/>
      <c r="B790"/>
      <c r="C790"/>
      <c r="D790"/>
      <c r="E790"/>
      <c r="F790"/>
      <c r="G790"/>
    </row>
    <row r="791" spans="1:7" ht="15.75" customHeight="1" x14ac:dyDescent="0.2">
      <c r="A791"/>
      <c r="B791"/>
      <c r="C791"/>
      <c r="D791"/>
      <c r="E791"/>
      <c r="F791"/>
      <c r="G791"/>
    </row>
    <row r="792" spans="1:7" ht="15.75" customHeight="1" x14ac:dyDescent="0.2">
      <c r="A792"/>
      <c r="B792"/>
      <c r="C792"/>
      <c r="D792"/>
      <c r="E792"/>
      <c r="F792"/>
      <c r="G792"/>
    </row>
    <row r="793" spans="1:7" ht="15.75" customHeight="1" x14ac:dyDescent="0.2">
      <c r="A793"/>
      <c r="B793"/>
      <c r="C793"/>
      <c r="D793"/>
      <c r="E793"/>
      <c r="F793"/>
      <c r="G793"/>
    </row>
    <row r="794" spans="1:7" ht="15.75" customHeight="1" x14ac:dyDescent="0.2">
      <c r="A794"/>
      <c r="B794"/>
      <c r="C794"/>
      <c r="D794"/>
      <c r="E794"/>
      <c r="F794"/>
      <c r="G794"/>
    </row>
    <row r="795" spans="1:7" ht="15.75" customHeight="1" x14ac:dyDescent="0.2">
      <c r="A795"/>
      <c r="B795"/>
      <c r="C795"/>
      <c r="D795"/>
      <c r="E795"/>
      <c r="F795"/>
      <c r="G795"/>
    </row>
    <row r="796" spans="1:7" ht="15.75" customHeight="1" x14ac:dyDescent="0.2">
      <c r="A796"/>
      <c r="B796"/>
      <c r="C796"/>
      <c r="D796"/>
      <c r="E796"/>
      <c r="F796"/>
      <c r="G796"/>
    </row>
    <row r="797" spans="1:7" ht="15.75" customHeight="1" x14ac:dyDescent="0.2">
      <c r="A797"/>
      <c r="B797"/>
      <c r="C797"/>
      <c r="D797"/>
      <c r="E797"/>
      <c r="F797"/>
      <c r="G797"/>
    </row>
    <row r="798" spans="1:7" ht="15.75" customHeight="1" x14ac:dyDescent="0.2">
      <c r="A798"/>
      <c r="B798"/>
      <c r="C798"/>
      <c r="D798"/>
      <c r="E798"/>
      <c r="F798"/>
      <c r="G798"/>
    </row>
    <row r="799" spans="1:7" ht="15.75" customHeight="1" x14ac:dyDescent="0.2">
      <c r="A799"/>
      <c r="B799"/>
      <c r="C799"/>
      <c r="D799"/>
      <c r="E799"/>
      <c r="F799"/>
      <c r="G799"/>
    </row>
    <row r="800" spans="1:7" ht="15.75" customHeight="1" x14ac:dyDescent="0.2">
      <c r="A800"/>
      <c r="B800"/>
      <c r="C800"/>
      <c r="D800"/>
      <c r="E800"/>
      <c r="F800"/>
      <c r="G800"/>
    </row>
    <row r="801" spans="1:7" ht="15.75" customHeight="1" x14ac:dyDescent="0.2">
      <c r="A801"/>
      <c r="B801"/>
      <c r="C801"/>
      <c r="D801"/>
      <c r="E801"/>
      <c r="F801"/>
      <c r="G801"/>
    </row>
    <row r="802" spans="1:7" ht="15.75" customHeight="1" x14ac:dyDescent="0.2">
      <c r="A802"/>
      <c r="B802"/>
      <c r="C802"/>
      <c r="D802"/>
      <c r="E802"/>
      <c r="F802"/>
      <c r="G802"/>
    </row>
    <row r="803" spans="1:7" ht="15.75" customHeight="1" x14ac:dyDescent="0.2">
      <c r="A803"/>
      <c r="B803"/>
      <c r="C803"/>
      <c r="D803"/>
      <c r="E803"/>
      <c r="F803"/>
      <c r="G803"/>
    </row>
    <row r="804" spans="1:7" ht="15.75" customHeight="1" x14ac:dyDescent="0.2">
      <c r="A804"/>
      <c r="B804"/>
      <c r="C804"/>
      <c r="D804"/>
      <c r="E804"/>
      <c r="F804"/>
      <c r="G804"/>
    </row>
    <row r="805" spans="1:7" ht="15.75" customHeight="1" x14ac:dyDescent="0.2">
      <c r="A805"/>
      <c r="B805"/>
      <c r="C805"/>
      <c r="D805"/>
      <c r="E805"/>
      <c r="F805"/>
      <c r="G805"/>
    </row>
    <row r="806" spans="1:7" ht="15.75" customHeight="1" x14ac:dyDescent="0.2">
      <c r="A806"/>
      <c r="B806"/>
      <c r="C806"/>
      <c r="D806"/>
      <c r="E806"/>
      <c r="F806"/>
      <c r="G806"/>
    </row>
    <row r="807" spans="1:7" ht="15.75" customHeight="1" x14ac:dyDescent="0.2">
      <c r="A807"/>
      <c r="B807"/>
      <c r="C807"/>
      <c r="D807"/>
      <c r="E807"/>
      <c r="F807"/>
      <c r="G807"/>
    </row>
    <row r="808" spans="1:7" ht="15.75" customHeight="1" x14ac:dyDescent="0.2">
      <c r="A808"/>
      <c r="B808"/>
      <c r="C808"/>
      <c r="D808"/>
      <c r="E808"/>
      <c r="F808"/>
      <c r="G808"/>
    </row>
    <row r="809" spans="1:7" ht="15.75" customHeight="1" x14ac:dyDescent="0.2">
      <c r="A809"/>
      <c r="B809"/>
      <c r="C809"/>
      <c r="D809"/>
      <c r="E809"/>
      <c r="F809"/>
      <c r="G809"/>
    </row>
    <row r="810" spans="1:7" ht="15.75" customHeight="1" x14ac:dyDescent="0.2">
      <c r="A810"/>
      <c r="B810"/>
      <c r="C810"/>
      <c r="D810"/>
      <c r="E810"/>
      <c r="F810"/>
      <c r="G810"/>
    </row>
    <row r="811" spans="1:7" ht="15.75" customHeight="1" x14ac:dyDescent="0.2">
      <c r="A811"/>
      <c r="B811"/>
      <c r="C811"/>
      <c r="D811"/>
      <c r="E811"/>
      <c r="F811"/>
      <c r="G811"/>
    </row>
    <row r="812" spans="1:7" ht="15.75" customHeight="1" x14ac:dyDescent="0.2">
      <c r="A812"/>
      <c r="B812"/>
      <c r="C812"/>
      <c r="D812"/>
      <c r="E812"/>
      <c r="F812"/>
      <c r="G812"/>
    </row>
    <row r="813" spans="1:7" ht="15.75" customHeight="1" x14ac:dyDescent="0.2">
      <c r="A813"/>
      <c r="B813"/>
      <c r="C813"/>
      <c r="D813"/>
      <c r="E813"/>
      <c r="F813"/>
      <c r="G813"/>
    </row>
    <row r="814" spans="1:7" ht="15.75" customHeight="1" x14ac:dyDescent="0.2">
      <c r="A814"/>
      <c r="B814"/>
      <c r="C814"/>
      <c r="D814"/>
      <c r="E814"/>
      <c r="F814"/>
      <c r="G814"/>
    </row>
    <row r="815" spans="1:7" ht="15.75" customHeight="1" x14ac:dyDescent="0.2">
      <c r="A815"/>
      <c r="B815"/>
      <c r="C815"/>
      <c r="D815"/>
      <c r="E815"/>
      <c r="F815"/>
      <c r="G815"/>
    </row>
    <row r="816" spans="1:7" ht="15.75" customHeight="1" x14ac:dyDescent="0.2">
      <c r="A816"/>
      <c r="B816"/>
      <c r="C816"/>
      <c r="D816"/>
      <c r="E816"/>
      <c r="F816"/>
      <c r="G816"/>
    </row>
    <row r="817" spans="1:7" ht="15.75" customHeight="1" x14ac:dyDescent="0.2">
      <c r="A817"/>
      <c r="B817"/>
      <c r="C817"/>
      <c r="D817"/>
      <c r="E817"/>
      <c r="F817"/>
      <c r="G817"/>
    </row>
    <row r="818" spans="1:7" ht="15.75" customHeight="1" x14ac:dyDescent="0.2">
      <c r="A818"/>
      <c r="B818"/>
      <c r="C818"/>
      <c r="D818"/>
      <c r="E818"/>
      <c r="F818"/>
      <c r="G818"/>
    </row>
    <row r="819" spans="1:7" ht="15.75" customHeight="1" x14ac:dyDescent="0.2">
      <c r="A819"/>
      <c r="B819"/>
      <c r="C819"/>
      <c r="D819"/>
      <c r="E819"/>
      <c r="F819"/>
      <c r="G819"/>
    </row>
    <row r="820" spans="1:7" ht="15.75" customHeight="1" x14ac:dyDescent="0.2">
      <c r="A820"/>
      <c r="B820"/>
      <c r="C820"/>
      <c r="D820"/>
      <c r="E820"/>
      <c r="F820"/>
      <c r="G820"/>
    </row>
    <row r="821" spans="1:7" ht="15.75" customHeight="1" x14ac:dyDescent="0.2">
      <c r="A821"/>
      <c r="B821"/>
      <c r="C821"/>
      <c r="D821"/>
      <c r="E821"/>
      <c r="F821"/>
      <c r="G821"/>
    </row>
    <row r="822" spans="1:7" ht="15.75" customHeight="1" x14ac:dyDescent="0.2">
      <c r="A822"/>
      <c r="B822"/>
      <c r="C822"/>
      <c r="D822"/>
      <c r="E822"/>
      <c r="F822"/>
      <c r="G822"/>
    </row>
    <row r="823" spans="1:7" ht="15.75" customHeight="1" x14ac:dyDescent="0.2">
      <c r="A823"/>
      <c r="B823"/>
      <c r="C823"/>
      <c r="D823"/>
      <c r="E823"/>
      <c r="F823"/>
      <c r="G823"/>
    </row>
    <row r="824" spans="1:7" ht="15.75" customHeight="1" x14ac:dyDescent="0.2">
      <c r="A824"/>
      <c r="B824"/>
      <c r="C824"/>
      <c r="D824"/>
      <c r="E824"/>
      <c r="F824"/>
      <c r="G824"/>
    </row>
    <row r="825" spans="1:7" ht="15.75" customHeight="1" x14ac:dyDescent="0.2">
      <c r="A825"/>
      <c r="B825"/>
      <c r="C825"/>
      <c r="D825"/>
      <c r="E825"/>
      <c r="F825"/>
      <c r="G825"/>
    </row>
    <row r="826" spans="1:7" ht="15.75" customHeight="1" x14ac:dyDescent="0.2">
      <c r="A826"/>
      <c r="B826"/>
      <c r="C826"/>
      <c r="D826"/>
      <c r="E826"/>
      <c r="F826"/>
      <c r="G826"/>
    </row>
    <row r="827" spans="1:7" ht="15.75" customHeight="1" x14ac:dyDescent="0.2">
      <c r="A827"/>
      <c r="B827"/>
      <c r="C827"/>
      <c r="D827"/>
      <c r="E827"/>
      <c r="F827"/>
      <c r="G827"/>
    </row>
    <row r="828" spans="1:7" ht="15.75" customHeight="1" x14ac:dyDescent="0.2">
      <c r="A828"/>
      <c r="B828"/>
      <c r="C828"/>
      <c r="D828"/>
      <c r="E828"/>
      <c r="F828"/>
      <c r="G828"/>
    </row>
    <row r="829" spans="1:7" ht="15.75" customHeight="1" x14ac:dyDescent="0.2">
      <c r="A829"/>
      <c r="B829"/>
      <c r="C829"/>
      <c r="D829"/>
      <c r="E829"/>
      <c r="F829"/>
      <c r="G829"/>
    </row>
    <row r="830" spans="1:7" ht="15.75" customHeight="1" x14ac:dyDescent="0.2">
      <c r="A830"/>
      <c r="B830"/>
      <c r="C830"/>
      <c r="D830"/>
      <c r="E830"/>
      <c r="F830"/>
      <c r="G830"/>
    </row>
    <row r="831" spans="1:7" ht="15.75" customHeight="1" x14ac:dyDescent="0.2">
      <c r="A831"/>
      <c r="B831"/>
      <c r="C831"/>
      <c r="D831"/>
      <c r="E831"/>
      <c r="F831"/>
      <c r="G831"/>
    </row>
    <row r="832" spans="1:7" ht="15.75" customHeight="1" x14ac:dyDescent="0.2">
      <c r="A832"/>
      <c r="B832"/>
      <c r="C832"/>
      <c r="D832"/>
      <c r="E832"/>
      <c r="F832"/>
      <c r="G832"/>
    </row>
    <row r="833" spans="1:7" ht="15.75" customHeight="1" x14ac:dyDescent="0.2">
      <c r="A833"/>
      <c r="B833"/>
      <c r="C833"/>
      <c r="D833"/>
      <c r="E833"/>
      <c r="F833"/>
      <c r="G833"/>
    </row>
    <row r="834" spans="1:7" ht="15.75" customHeight="1" x14ac:dyDescent="0.2">
      <c r="A834"/>
      <c r="B834"/>
      <c r="C834"/>
      <c r="D834"/>
      <c r="E834"/>
      <c r="F834"/>
      <c r="G834"/>
    </row>
    <row r="835" spans="1:7" ht="15.75" customHeight="1" x14ac:dyDescent="0.2">
      <c r="A835"/>
      <c r="B835"/>
      <c r="C835"/>
      <c r="D835"/>
      <c r="E835"/>
      <c r="F835"/>
      <c r="G835"/>
    </row>
    <row r="836" spans="1:7" ht="15.75" customHeight="1" x14ac:dyDescent="0.2">
      <c r="A836"/>
      <c r="B836"/>
      <c r="C836"/>
      <c r="D836"/>
      <c r="E836"/>
      <c r="F836"/>
      <c r="G836"/>
    </row>
    <row r="837" spans="1:7" ht="15.75" customHeight="1" x14ac:dyDescent="0.2">
      <c r="A837"/>
      <c r="B837"/>
      <c r="C837"/>
      <c r="D837"/>
      <c r="E837"/>
      <c r="F837"/>
      <c r="G837"/>
    </row>
    <row r="838" spans="1:7" ht="15.75" customHeight="1" x14ac:dyDescent="0.2">
      <c r="A838"/>
      <c r="B838"/>
      <c r="C838"/>
      <c r="D838"/>
      <c r="E838"/>
      <c r="F838"/>
      <c r="G838"/>
    </row>
    <row r="839" spans="1:7" ht="15.75" customHeight="1" x14ac:dyDescent="0.2">
      <c r="A839"/>
      <c r="B839"/>
      <c r="C839"/>
      <c r="D839"/>
      <c r="E839"/>
      <c r="F839"/>
      <c r="G839"/>
    </row>
    <row r="840" spans="1:7" ht="15.75" customHeight="1" x14ac:dyDescent="0.2">
      <c r="A840"/>
      <c r="B840"/>
      <c r="C840"/>
      <c r="D840"/>
      <c r="E840"/>
      <c r="F840"/>
      <c r="G840"/>
    </row>
    <row r="841" spans="1:7" ht="15.75" customHeight="1" x14ac:dyDescent="0.2">
      <c r="A841"/>
      <c r="B841"/>
      <c r="C841"/>
      <c r="D841"/>
      <c r="E841"/>
      <c r="F841"/>
      <c r="G841"/>
    </row>
    <row r="842" spans="1:7" ht="15.75" customHeight="1" x14ac:dyDescent="0.2">
      <c r="A842"/>
      <c r="B842"/>
      <c r="C842"/>
      <c r="D842"/>
      <c r="E842"/>
      <c r="F842"/>
      <c r="G842"/>
    </row>
    <row r="843" spans="1:7" ht="15.75" customHeight="1" x14ac:dyDescent="0.2">
      <c r="A843"/>
      <c r="B843"/>
      <c r="C843"/>
      <c r="D843"/>
      <c r="E843"/>
      <c r="F843"/>
      <c r="G843"/>
    </row>
    <row r="844" spans="1:7" ht="15.75" customHeight="1" x14ac:dyDescent="0.2">
      <c r="A844"/>
      <c r="B844"/>
      <c r="C844"/>
      <c r="D844"/>
      <c r="E844"/>
      <c r="F844"/>
      <c r="G844"/>
    </row>
    <row r="845" spans="1:7" ht="15.75" customHeight="1" x14ac:dyDescent="0.2">
      <c r="A845"/>
      <c r="B845"/>
      <c r="C845"/>
      <c r="D845"/>
      <c r="E845"/>
      <c r="F845"/>
      <c r="G845"/>
    </row>
    <row r="846" spans="1:7" ht="15.75" customHeight="1" x14ac:dyDescent="0.2">
      <c r="A846"/>
      <c r="B846"/>
      <c r="C846"/>
      <c r="D846"/>
      <c r="E846"/>
      <c r="F846"/>
      <c r="G846"/>
    </row>
    <row r="847" spans="1:7" ht="15.75" customHeight="1" x14ac:dyDescent="0.2">
      <c r="A847"/>
      <c r="B847"/>
      <c r="C847"/>
      <c r="D847"/>
      <c r="E847"/>
      <c r="F847"/>
      <c r="G847"/>
    </row>
    <row r="848" spans="1:7" ht="15.75" customHeight="1" x14ac:dyDescent="0.2">
      <c r="A848"/>
      <c r="B848"/>
      <c r="C848"/>
      <c r="D848"/>
      <c r="E848"/>
      <c r="F848"/>
      <c r="G848"/>
    </row>
    <row r="849" spans="1:7" ht="15.75" customHeight="1" x14ac:dyDescent="0.2">
      <c r="A849"/>
      <c r="B849"/>
      <c r="C849"/>
      <c r="D849"/>
      <c r="E849"/>
      <c r="F849"/>
      <c r="G849"/>
    </row>
    <row r="850" spans="1:7" ht="15.75" customHeight="1" x14ac:dyDescent="0.2">
      <c r="A850"/>
      <c r="B850"/>
      <c r="C850"/>
      <c r="D850"/>
      <c r="E850"/>
      <c r="F850"/>
      <c r="G850"/>
    </row>
    <row r="851" spans="1:7" ht="15.75" customHeight="1" x14ac:dyDescent="0.2">
      <c r="A851"/>
      <c r="B851"/>
      <c r="C851"/>
      <c r="D851"/>
      <c r="E851"/>
      <c r="F851"/>
      <c r="G851"/>
    </row>
    <row r="852" spans="1:7" ht="15.75" customHeight="1" x14ac:dyDescent="0.2">
      <c r="A852"/>
      <c r="B852"/>
      <c r="C852"/>
      <c r="D852"/>
      <c r="E852"/>
      <c r="F852"/>
      <c r="G852"/>
    </row>
    <row r="853" spans="1:7" ht="15.75" customHeight="1" x14ac:dyDescent="0.2">
      <c r="A853"/>
      <c r="B853"/>
      <c r="C853"/>
      <c r="D853"/>
      <c r="E853"/>
      <c r="F853"/>
      <c r="G853"/>
    </row>
    <row r="854" spans="1:7" ht="15.75" customHeight="1" x14ac:dyDescent="0.2">
      <c r="A854"/>
      <c r="B854"/>
      <c r="C854"/>
      <c r="D854"/>
      <c r="E854"/>
      <c r="F854"/>
      <c r="G854"/>
    </row>
    <row r="855" spans="1:7" ht="15.75" customHeight="1" x14ac:dyDescent="0.2">
      <c r="A855"/>
      <c r="B855"/>
      <c r="C855"/>
      <c r="D855"/>
      <c r="E855"/>
      <c r="F855"/>
      <c r="G855"/>
    </row>
    <row r="856" spans="1:7" ht="15.75" customHeight="1" x14ac:dyDescent="0.2">
      <c r="A856"/>
      <c r="B856"/>
      <c r="C856"/>
      <c r="D856"/>
      <c r="E856"/>
      <c r="F856"/>
      <c r="G856"/>
    </row>
    <row r="857" spans="1:7" ht="15.75" customHeight="1" x14ac:dyDescent="0.2">
      <c r="A857"/>
      <c r="B857"/>
      <c r="C857"/>
      <c r="D857"/>
      <c r="E857"/>
      <c r="F857"/>
      <c r="G857"/>
    </row>
    <row r="858" spans="1:7" ht="15.75" customHeight="1" x14ac:dyDescent="0.2">
      <c r="A858"/>
      <c r="B858"/>
      <c r="C858"/>
      <c r="D858"/>
      <c r="E858"/>
      <c r="F858"/>
      <c r="G858"/>
    </row>
    <row r="859" spans="1:7" ht="15.75" customHeight="1" x14ac:dyDescent="0.2">
      <c r="A859"/>
      <c r="B859"/>
      <c r="C859"/>
      <c r="D859"/>
      <c r="E859"/>
      <c r="F859"/>
      <c r="G859"/>
    </row>
    <row r="860" spans="1:7" ht="15.75" customHeight="1" x14ac:dyDescent="0.2">
      <c r="A860"/>
      <c r="B860"/>
      <c r="C860"/>
      <c r="D860"/>
      <c r="E860"/>
      <c r="F860"/>
      <c r="G860"/>
    </row>
    <row r="861" spans="1:7" ht="15.75" customHeight="1" x14ac:dyDescent="0.2">
      <c r="A861"/>
      <c r="B861"/>
      <c r="C861"/>
      <c r="D861"/>
      <c r="E861"/>
      <c r="F861"/>
      <c r="G861"/>
    </row>
    <row r="862" spans="1:7" ht="15.75" customHeight="1" x14ac:dyDescent="0.2">
      <c r="A862"/>
      <c r="B862"/>
      <c r="C862"/>
      <c r="D862"/>
      <c r="E862"/>
      <c r="F862"/>
      <c r="G862"/>
    </row>
    <row r="863" spans="1:7" ht="15.75" customHeight="1" x14ac:dyDescent="0.2">
      <c r="A863"/>
      <c r="B863"/>
      <c r="C863"/>
      <c r="D863"/>
      <c r="E863"/>
      <c r="F863"/>
      <c r="G863"/>
    </row>
    <row r="864" spans="1:7" ht="15.75" customHeight="1" x14ac:dyDescent="0.2">
      <c r="A864"/>
      <c r="B864"/>
      <c r="C864"/>
      <c r="D864"/>
      <c r="E864"/>
      <c r="F864"/>
      <c r="G864"/>
    </row>
    <row r="865" spans="1:7" ht="15.75" customHeight="1" x14ac:dyDescent="0.2">
      <c r="A865"/>
      <c r="B865"/>
      <c r="C865"/>
      <c r="D865"/>
      <c r="E865"/>
      <c r="F865"/>
      <c r="G865"/>
    </row>
    <row r="866" spans="1:7" ht="15.75" customHeight="1" x14ac:dyDescent="0.2">
      <c r="A866"/>
      <c r="B866"/>
      <c r="C866"/>
      <c r="D866"/>
      <c r="E866"/>
      <c r="F866"/>
      <c r="G866"/>
    </row>
    <row r="867" spans="1:7" ht="15.75" customHeight="1" x14ac:dyDescent="0.2">
      <c r="A867"/>
      <c r="B867"/>
      <c r="C867"/>
      <c r="D867"/>
      <c r="E867"/>
      <c r="F867"/>
      <c r="G867"/>
    </row>
    <row r="868" spans="1:7" ht="15.75" customHeight="1" x14ac:dyDescent="0.2">
      <c r="A868"/>
      <c r="B868"/>
      <c r="C868"/>
      <c r="D868"/>
      <c r="E868"/>
      <c r="F868"/>
      <c r="G868"/>
    </row>
    <row r="869" spans="1:7" ht="15.75" customHeight="1" x14ac:dyDescent="0.2">
      <c r="A869"/>
      <c r="B869"/>
      <c r="C869"/>
      <c r="D869"/>
      <c r="E869"/>
      <c r="F869"/>
      <c r="G869"/>
    </row>
    <row r="870" spans="1:7" ht="15.75" customHeight="1" x14ac:dyDescent="0.2">
      <c r="A870"/>
      <c r="B870"/>
      <c r="C870"/>
      <c r="D870"/>
      <c r="E870"/>
      <c r="F870"/>
      <c r="G870"/>
    </row>
    <row r="871" spans="1:7" ht="15.75" customHeight="1" x14ac:dyDescent="0.2">
      <c r="A871"/>
      <c r="B871"/>
      <c r="C871"/>
      <c r="D871"/>
      <c r="E871"/>
      <c r="F871"/>
      <c r="G871"/>
    </row>
    <row r="872" spans="1:7" ht="15.75" customHeight="1" x14ac:dyDescent="0.2">
      <c r="A872"/>
      <c r="B872"/>
      <c r="C872"/>
      <c r="D872"/>
      <c r="E872"/>
      <c r="F872"/>
      <c r="G872"/>
    </row>
    <row r="873" spans="1:7" ht="15.75" customHeight="1" x14ac:dyDescent="0.2">
      <c r="A873"/>
      <c r="B873"/>
      <c r="C873"/>
      <c r="D873"/>
      <c r="E873"/>
      <c r="F873"/>
      <c r="G873"/>
    </row>
    <row r="874" spans="1:7" ht="15.75" customHeight="1" x14ac:dyDescent="0.2">
      <c r="A874"/>
      <c r="B874"/>
      <c r="C874"/>
      <c r="D874"/>
      <c r="E874"/>
      <c r="F874"/>
      <c r="G874"/>
    </row>
    <row r="875" spans="1:7" ht="15.75" customHeight="1" x14ac:dyDescent="0.2">
      <c r="A875"/>
      <c r="B875"/>
      <c r="C875"/>
      <c r="D875"/>
      <c r="E875"/>
      <c r="F875"/>
      <c r="G875"/>
    </row>
    <row r="876" spans="1:7" ht="15.75" customHeight="1" x14ac:dyDescent="0.2">
      <c r="A876"/>
      <c r="B876"/>
      <c r="C876"/>
      <c r="D876"/>
      <c r="E876"/>
      <c r="F876"/>
      <c r="G876"/>
    </row>
    <row r="877" spans="1:7" ht="15.75" customHeight="1" x14ac:dyDescent="0.2">
      <c r="A877"/>
      <c r="B877"/>
      <c r="C877"/>
      <c r="D877"/>
      <c r="E877"/>
      <c r="F877"/>
      <c r="G877"/>
    </row>
    <row r="878" spans="1:7" ht="15.75" customHeight="1" x14ac:dyDescent="0.2">
      <c r="A878"/>
      <c r="B878"/>
      <c r="C878"/>
      <c r="D878"/>
      <c r="E878"/>
      <c r="F878"/>
      <c r="G878"/>
    </row>
    <row r="879" spans="1:7" ht="15.75" customHeight="1" x14ac:dyDescent="0.2">
      <c r="A879"/>
      <c r="B879"/>
      <c r="C879"/>
      <c r="D879"/>
      <c r="E879"/>
      <c r="F879"/>
      <c r="G879"/>
    </row>
    <row r="880" spans="1:7" ht="15.75" customHeight="1" x14ac:dyDescent="0.2">
      <c r="A880"/>
      <c r="B880"/>
      <c r="C880"/>
      <c r="D880"/>
      <c r="E880"/>
      <c r="F880"/>
      <c r="G880"/>
    </row>
    <row r="881" spans="1:7" ht="15.75" customHeight="1" x14ac:dyDescent="0.2">
      <c r="A881"/>
      <c r="B881"/>
      <c r="C881"/>
      <c r="D881"/>
      <c r="E881"/>
      <c r="F881"/>
      <c r="G881"/>
    </row>
    <row r="882" spans="1:7" ht="15.75" customHeight="1" x14ac:dyDescent="0.2">
      <c r="A882"/>
      <c r="B882"/>
      <c r="C882"/>
      <c r="D882"/>
      <c r="E882"/>
      <c r="F882"/>
      <c r="G882"/>
    </row>
    <row r="883" spans="1:7" ht="15.75" customHeight="1" x14ac:dyDescent="0.2">
      <c r="A883"/>
      <c r="B883"/>
      <c r="C883"/>
      <c r="D883"/>
      <c r="E883"/>
      <c r="F883"/>
      <c r="G883"/>
    </row>
    <row r="884" spans="1:7" ht="15.75" customHeight="1" x14ac:dyDescent="0.2">
      <c r="A884"/>
      <c r="B884"/>
      <c r="C884"/>
      <c r="D884"/>
      <c r="E884"/>
      <c r="F884"/>
      <c r="G884"/>
    </row>
    <row r="885" spans="1:7" ht="15.75" customHeight="1" x14ac:dyDescent="0.2">
      <c r="A885"/>
      <c r="B885"/>
      <c r="C885"/>
      <c r="D885"/>
      <c r="E885"/>
      <c r="F885"/>
      <c r="G885"/>
    </row>
    <row r="886" spans="1:7" ht="15.75" customHeight="1" x14ac:dyDescent="0.2">
      <c r="A886"/>
      <c r="B886"/>
      <c r="C886"/>
      <c r="D886"/>
      <c r="E886"/>
      <c r="F886"/>
      <c r="G886"/>
    </row>
    <row r="887" spans="1:7" ht="15.75" customHeight="1" x14ac:dyDescent="0.2">
      <c r="A887"/>
      <c r="B887"/>
      <c r="C887"/>
      <c r="D887"/>
      <c r="E887"/>
      <c r="F887"/>
      <c r="G887"/>
    </row>
    <row r="888" spans="1:7" ht="15.75" customHeight="1" x14ac:dyDescent="0.2">
      <c r="A888"/>
      <c r="B888"/>
      <c r="C888"/>
      <c r="D888"/>
      <c r="E888"/>
      <c r="F888"/>
      <c r="G888"/>
    </row>
    <row r="889" spans="1:7" ht="15.75" customHeight="1" x14ac:dyDescent="0.2">
      <c r="A889"/>
      <c r="B889"/>
      <c r="C889"/>
      <c r="D889"/>
      <c r="E889"/>
      <c r="F889"/>
      <c r="G889"/>
    </row>
    <row r="890" spans="1:7" ht="15.75" customHeight="1" x14ac:dyDescent="0.2">
      <c r="A890"/>
      <c r="B890"/>
      <c r="C890"/>
      <c r="D890"/>
      <c r="E890"/>
      <c r="F890"/>
      <c r="G890"/>
    </row>
    <row r="891" spans="1:7" ht="15.75" customHeight="1" x14ac:dyDescent="0.2">
      <c r="A891"/>
      <c r="B891"/>
      <c r="C891"/>
      <c r="D891"/>
      <c r="E891"/>
      <c r="F891"/>
      <c r="G891"/>
    </row>
    <row r="892" spans="1:7" ht="15.75" customHeight="1" x14ac:dyDescent="0.2">
      <c r="A892"/>
      <c r="B892"/>
      <c r="C892"/>
      <c r="D892"/>
      <c r="E892"/>
      <c r="F892"/>
      <c r="G892"/>
    </row>
    <row r="893" spans="1:7" ht="15.75" customHeight="1" x14ac:dyDescent="0.2">
      <c r="A893"/>
      <c r="B893"/>
      <c r="C893"/>
      <c r="D893"/>
      <c r="E893"/>
      <c r="F893"/>
      <c r="G893"/>
    </row>
    <row r="894" spans="1:7" ht="15.75" customHeight="1" x14ac:dyDescent="0.2">
      <c r="A894"/>
      <c r="B894"/>
      <c r="C894"/>
      <c r="D894"/>
      <c r="E894"/>
      <c r="F894"/>
      <c r="G894"/>
    </row>
    <row r="895" spans="1:7" ht="15.75" customHeight="1" x14ac:dyDescent="0.2">
      <c r="A895"/>
      <c r="B895"/>
      <c r="C895"/>
      <c r="D895"/>
      <c r="E895"/>
      <c r="F895"/>
      <c r="G895"/>
    </row>
    <row r="896" spans="1:7" ht="15.75" customHeight="1" x14ac:dyDescent="0.2">
      <c r="A896"/>
      <c r="B896"/>
      <c r="C896"/>
      <c r="D896"/>
      <c r="E896"/>
      <c r="F896"/>
      <c r="G896"/>
    </row>
    <row r="897" spans="1:7" ht="15.75" customHeight="1" x14ac:dyDescent="0.2">
      <c r="A897"/>
      <c r="B897"/>
      <c r="C897"/>
      <c r="D897"/>
      <c r="E897"/>
      <c r="F897"/>
      <c r="G897"/>
    </row>
    <row r="898" spans="1:7" ht="15.75" customHeight="1" x14ac:dyDescent="0.2">
      <c r="A898"/>
      <c r="B898"/>
      <c r="C898"/>
      <c r="D898"/>
      <c r="E898"/>
      <c r="F898"/>
      <c r="G898"/>
    </row>
    <row r="899" spans="1:7" ht="15.75" customHeight="1" x14ac:dyDescent="0.2">
      <c r="A899"/>
      <c r="B899"/>
      <c r="C899"/>
      <c r="D899"/>
      <c r="E899"/>
      <c r="F899"/>
      <c r="G899"/>
    </row>
    <row r="900" spans="1:7" ht="15.75" customHeight="1" x14ac:dyDescent="0.2">
      <c r="A900"/>
      <c r="B900"/>
      <c r="C900"/>
      <c r="D900"/>
      <c r="E900"/>
      <c r="F900"/>
      <c r="G900"/>
    </row>
    <row r="901" spans="1:7" ht="15.75" customHeight="1" x14ac:dyDescent="0.2">
      <c r="A901"/>
      <c r="B901"/>
      <c r="C901"/>
      <c r="D901"/>
      <c r="E901"/>
      <c r="F901"/>
      <c r="G901"/>
    </row>
    <row r="902" spans="1:7" ht="15.75" customHeight="1" x14ac:dyDescent="0.2">
      <c r="A902"/>
      <c r="B902"/>
      <c r="C902"/>
      <c r="D902"/>
      <c r="E902"/>
      <c r="F902"/>
      <c r="G902"/>
    </row>
    <row r="903" spans="1:7" ht="15.75" customHeight="1" x14ac:dyDescent="0.2">
      <c r="A903"/>
      <c r="B903"/>
      <c r="C903"/>
      <c r="D903"/>
      <c r="E903"/>
      <c r="F903"/>
      <c r="G903"/>
    </row>
    <row r="904" spans="1:7" ht="15.75" customHeight="1" x14ac:dyDescent="0.2">
      <c r="A904"/>
      <c r="B904"/>
      <c r="C904"/>
      <c r="D904"/>
      <c r="E904"/>
      <c r="F904"/>
      <c r="G904"/>
    </row>
    <row r="905" spans="1:7" ht="15.75" customHeight="1" x14ac:dyDescent="0.2">
      <c r="A905"/>
      <c r="B905"/>
      <c r="C905"/>
      <c r="D905"/>
      <c r="E905"/>
      <c r="F905"/>
      <c r="G905"/>
    </row>
    <row r="906" spans="1:7" ht="15.75" customHeight="1" x14ac:dyDescent="0.2">
      <c r="A906"/>
      <c r="B906"/>
      <c r="C906"/>
      <c r="D906"/>
      <c r="E906"/>
      <c r="F906"/>
      <c r="G906"/>
    </row>
    <row r="907" spans="1:7" ht="15.75" customHeight="1" x14ac:dyDescent="0.2">
      <c r="A907"/>
      <c r="B907"/>
      <c r="C907"/>
      <c r="D907"/>
      <c r="E907"/>
      <c r="F907"/>
      <c r="G907"/>
    </row>
    <row r="908" spans="1:7" ht="15.75" customHeight="1" x14ac:dyDescent="0.2">
      <c r="A908"/>
      <c r="B908"/>
      <c r="C908"/>
      <c r="D908"/>
      <c r="E908"/>
      <c r="F908"/>
      <c r="G908"/>
    </row>
    <row r="909" spans="1:7" ht="15.75" customHeight="1" x14ac:dyDescent="0.2">
      <c r="A909"/>
      <c r="B909"/>
      <c r="C909"/>
      <c r="D909"/>
      <c r="E909"/>
      <c r="F909"/>
      <c r="G909"/>
    </row>
    <row r="910" spans="1:7" ht="15.75" customHeight="1" x14ac:dyDescent="0.2">
      <c r="A910"/>
      <c r="B910"/>
      <c r="C910"/>
      <c r="D910"/>
      <c r="E910"/>
      <c r="F910"/>
      <c r="G910"/>
    </row>
    <row r="911" spans="1:7" ht="15.75" customHeight="1" x14ac:dyDescent="0.2">
      <c r="A911"/>
      <c r="B911"/>
      <c r="C911"/>
      <c r="D911"/>
      <c r="E911"/>
      <c r="F911"/>
      <c r="G911"/>
    </row>
    <row r="912" spans="1:7" ht="15.75" customHeight="1" x14ac:dyDescent="0.2">
      <c r="A912"/>
      <c r="B912"/>
      <c r="C912"/>
      <c r="D912"/>
      <c r="E912"/>
      <c r="F912"/>
      <c r="G912"/>
    </row>
    <row r="913" spans="1:7" ht="15.75" customHeight="1" x14ac:dyDescent="0.2">
      <c r="A913"/>
      <c r="B913"/>
      <c r="C913"/>
      <c r="D913"/>
      <c r="E913"/>
      <c r="F913"/>
      <c r="G913"/>
    </row>
    <row r="914" spans="1:7" ht="15.75" customHeight="1" x14ac:dyDescent="0.2">
      <c r="A914"/>
      <c r="B914"/>
      <c r="C914"/>
      <c r="D914"/>
      <c r="E914"/>
      <c r="F914"/>
      <c r="G914"/>
    </row>
    <row r="915" spans="1:7" ht="15.75" customHeight="1" x14ac:dyDescent="0.2">
      <c r="A915"/>
      <c r="B915"/>
      <c r="C915"/>
      <c r="D915"/>
      <c r="E915"/>
      <c r="F915"/>
      <c r="G915"/>
    </row>
    <row r="916" spans="1:7" ht="15.75" customHeight="1" x14ac:dyDescent="0.2">
      <c r="A916"/>
      <c r="B916"/>
      <c r="C916"/>
      <c r="D916"/>
      <c r="E916"/>
      <c r="F916"/>
      <c r="G916"/>
    </row>
    <row r="917" spans="1:7" ht="15.75" customHeight="1" x14ac:dyDescent="0.2">
      <c r="A917"/>
      <c r="B917"/>
      <c r="C917"/>
      <c r="D917"/>
      <c r="E917"/>
      <c r="F917"/>
      <c r="G917"/>
    </row>
    <row r="918" spans="1:7" ht="15.75" customHeight="1" x14ac:dyDescent="0.2">
      <c r="A918"/>
      <c r="B918"/>
      <c r="C918"/>
      <c r="D918"/>
      <c r="E918"/>
      <c r="F918"/>
      <c r="G918"/>
    </row>
    <row r="919" spans="1:7" ht="15.75" customHeight="1" x14ac:dyDescent="0.2">
      <c r="A919"/>
      <c r="B919"/>
      <c r="C919"/>
      <c r="D919"/>
      <c r="E919"/>
      <c r="F919"/>
      <c r="G919"/>
    </row>
    <row r="920" spans="1:7" ht="15.75" customHeight="1" x14ac:dyDescent="0.2">
      <c r="A920"/>
      <c r="B920"/>
      <c r="C920"/>
      <c r="D920"/>
      <c r="E920"/>
      <c r="F920"/>
      <c r="G920"/>
    </row>
    <row r="921" spans="1:7" ht="15.75" customHeight="1" x14ac:dyDescent="0.2">
      <c r="A921"/>
      <c r="B921"/>
      <c r="C921"/>
      <c r="D921"/>
      <c r="E921"/>
      <c r="F921"/>
      <c r="G921"/>
    </row>
    <row r="922" spans="1:7" ht="15.75" customHeight="1" x14ac:dyDescent="0.2">
      <c r="A922"/>
      <c r="B922"/>
      <c r="C922"/>
      <c r="D922"/>
      <c r="E922"/>
      <c r="F922"/>
      <c r="G922"/>
    </row>
    <row r="923" spans="1:7" ht="15.75" customHeight="1" x14ac:dyDescent="0.2">
      <c r="A923"/>
      <c r="B923"/>
      <c r="C923"/>
      <c r="D923"/>
      <c r="E923"/>
      <c r="F923"/>
      <c r="G923"/>
    </row>
    <row r="924" spans="1:7" ht="15.75" customHeight="1" x14ac:dyDescent="0.2">
      <c r="A924"/>
      <c r="B924"/>
      <c r="C924"/>
      <c r="D924"/>
      <c r="E924"/>
      <c r="F924"/>
      <c r="G924"/>
    </row>
    <row r="925" spans="1:7" ht="15.75" customHeight="1" x14ac:dyDescent="0.2">
      <c r="A925"/>
      <c r="B925"/>
      <c r="C925"/>
      <c r="D925"/>
      <c r="E925"/>
      <c r="F925"/>
      <c r="G925"/>
    </row>
    <row r="926" spans="1:7" ht="15.75" customHeight="1" x14ac:dyDescent="0.2">
      <c r="A926"/>
      <c r="B926"/>
      <c r="C926"/>
      <c r="D926"/>
      <c r="E926"/>
      <c r="F926"/>
      <c r="G926"/>
    </row>
    <row r="927" spans="1:7" ht="15.75" customHeight="1" x14ac:dyDescent="0.2">
      <c r="A927"/>
      <c r="B927"/>
      <c r="C927"/>
      <c r="D927"/>
      <c r="E927"/>
      <c r="F927"/>
      <c r="G927"/>
    </row>
    <row r="928" spans="1:7" ht="15.75" customHeight="1" x14ac:dyDescent="0.2">
      <c r="A928"/>
      <c r="B928"/>
      <c r="C928"/>
      <c r="D928"/>
      <c r="E928"/>
      <c r="F928"/>
      <c r="G928"/>
    </row>
    <row r="929" spans="1:7" ht="15.75" customHeight="1" x14ac:dyDescent="0.2">
      <c r="A929"/>
      <c r="B929"/>
      <c r="C929"/>
      <c r="D929"/>
      <c r="E929"/>
      <c r="F929"/>
      <c r="G929"/>
    </row>
    <row r="930" spans="1:7" ht="15.75" customHeight="1" x14ac:dyDescent="0.2">
      <c r="A930"/>
      <c r="B930"/>
      <c r="C930"/>
      <c r="D930"/>
      <c r="E930"/>
      <c r="F930"/>
      <c r="G930"/>
    </row>
    <row r="931" spans="1:7" ht="15.75" customHeight="1" x14ac:dyDescent="0.2">
      <c r="A931"/>
      <c r="B931"/>
      <c r="C931"/>
      <c r="D931"/>
      <c r="E931"/>
      <c r="F931"/>
      <c r="G931"/>
    </row>
    <row r="932" spans="1:7" ht="15.75" customHeight="1" x14ac:dyDescent="0.2">
      <c r="A932"/>
      <c r="B932"/>
      <c r="C932"/>
      <c r="D932"/>
      <c r="E932"/>
      <c r="F932"/>
      <c r="G932"/>
    </row>
    <row r="933" spans="1:7" ht="15.75" customHeight="1" x14ac:dyDescent="0.2">
      <c r="A933"/>
      <c r="B933"/>
      <c r="C933"/>
      <c r="D933"/>
      <c r="E933"/>
      <c r="F933"/>
      <c r="G933"/>
    </row>
    <row r="934" spans="1:7" ht="15.75" customHeight="1" x14ac:dyDescent="0.2">
      <c r="A934"/>
      <c r="B934"/>
      <c r="C934"/>
      <c r="D934"/>
      <c r="E934"/>
      <c r="F934"/>
      <c r="G934"/>
    </row>
    <row r="935" spans="1:7" ht="15.75" customHeight="1" x14ac:dyDescent="0.2">
      <c r="A935"/>
      <c r="B935"/>
      <c r="C935"/>
      <c r="D935"/>
      <c r="E935"/>
      <c r="F935"/>
      <c r="G935"/>
    </row>
    <row r="936" spans="1:7" ht="15.75" customHeight="1" x14ac:dyDescent="0.2">
      <c r="A936"/>
      <c r="B936"/>
      <c r="C936"/>
      <c r="D936"/>
      <c r="E936"/>
      <c r="F936"/>
      <c r="G936"/>
    </row>
    <row r="937" spans="1:7" ht="15.75" customHeight="1" x14ac:dyDescent="0.2">
      <c r="A937"/>
      <c r="B937"/>
      <c r="C937"/>
      <c r="D937"/>
      <c r="E937"/>
      <c r="F937"/>
      <c r="G937"/>
    </row>
    <row r="938" spans="1:7" ht="15.75" customHeight="1" x14ac:dyDescent="0.2">
      <c r="A938"/>
      <c r="B938"/>
      <c r="C938"/>
      <c r="D938"/>
      <c r="E938"/>
      <c r="F938"/>
      <c r="G938"/>
    </row>
    <row r="939" spans="1:7" ht="15.75" customHeight="1" x14ac:dyDescent="0.2">
      <c r="A939"/>
      <c r="B939"/>
      <c r="C939"/>
      <c r="D939"/>
      <c r="E939"/>
      <c r="F939"/>
      <c r="G939"/>
    </row>
    <row r="940" spans="1:7" ht="15.75" customHeight="1" x14ac:dyDescent="0.2">
      <c r="A940"/>
      <c r="B940"/>
      <c r="C940"/>
      <c r="D940"/>
      <c r="E940"/>
      <c r="F940"/>
      <c r="G940"/>
    </row>
    <row r="941" spans="1:7" ht="15.75" customHeight="1" x14ac:dyDescent="0.2">
      <c r="A941"/>
      <c r="B941"/>
      <c r="C941"/>
      <c r="D941"/>
      <c r="E941"/>
      <c r="F941"/>
      <c r="G941"/>
    </row>
    <row r="942" spans="1:7" ht="15.75" customHeight="1" x14ac:dyDescent="0.2">
      <c r="A942"/>
      <c r="B942"/>
      <c r="C942"/>
      <c r="D942"/>
      <c r="E942"/>
      <c r="F942"/>
      <c r="G942"/>
    </row>
    <row r="943" spans="1:7" ht="15.75" customHeight="1" x14ac:dyDescent="0.2">
      <c r="A943"/>
      <c r="B943"/>
      <c r="C943"/>
      <c r="D943"/>
      <c r="E943"/>
      <c r="F943"/>
      <c r="G943"/>
    </row>
    <row r="944" spans="1:7" ht="15.75" customHeight="1" x14ac:dyDescent="0.2">
      <c r="A944"/>
      <c r="B944"/>
      <c r="C944"/>
      <c r="D944"/>
      <c r="E944"/>
      <c r="F944"/>
      <c r="G944"/>
    </row>
    <row r="945" spans="1:7" ht="15.75" customHeight="1" x14ac:dyDescent="0.2">
      <c r="A945"/>
      <c r="B945"/>
      <c r="C945"/>
      <c r="D945"/>
      <c r="E945"/>
      <c r="F945"/>
      <c r="G945"/>
    </row>
    <row r="946" spans="1:7" ht="15.75" customHeight="1" x14ac:dyDescent="0.2">
      <c r="A946"/>
      <c r="B946"/>
      <c r="C946"/>
      <c r="D946"/>
      <c r="E946"/>
      <c r="F946"/>
      <c r="G946"/>
    </row>
    <row r="947" spans="1:7" ht="15.75" customHeight="1" x14ac:dyDescent="0.2">
      <c r="A947"/>
      <c r="B947"/>
      <c r="C947"/>
      <c r="D947"/>
      <c r="E947"/>
      <c r="F947"/>
      <c r="G947"/>
    </row>
    <row r="948" spans="1:7" ht="15.75" customHeight="1" x14ac:dyDescent="0.2">
      <c r="A948"/>
      <c r="B948"/>
      <c r="C948"/>
      <c r="D948"/>
      <c r="E948"/>
      <c r="F948"/>
      <c r="G948"/>
    </row>
    <row r="949" spans="1:7" ht="15.75" customHeight="1" x14ac:dyDescent="0.2">
      <c r="A949"/>
      <c r="B949"/>
      <c r="C949"/>
      <c r="D949"/>
      <c r="E949"/>
      <c r="F949"/>
      <c r="G949"/>
    </row>
    <row r="950" spans="1:7" ht="15.75" customHeight="1" x14ac:dyDescent="0.2">
      <c r="A950"/>
      <c r="B950"/>
      <c r="C950"/>
      <c r="D950"/>
      <c r="E950"/>
      <c r="F950"/>
      <c r="G950"/>
    </row>
    <row r="951" spans="1:7" ht="15.75" customHeight="1" x14ac:dyDescent="0.2">
      <c r="A951"/>
      <c r="B951"/>
      <c r="C951"/>
      <c r="D951"/>
      <c r="E951"/>
      <c r="F951"/>
      <c r="G951"/>
    </row>
    <row r="952" spans="1:7" ht="15.75" customHeight="1" x14ac:dyDescent="0.2">
      <c r="A952"/>
      <c r="B952"/>
      <c r="C952"/>
      <c r="D952"/>
      <c r="E952"/>
      <c r="F952"/>
      <c r="G952"/>
    </row>
    <row r="953" spans="1:7" ht="15.75" customHeight="1" x14ac:dyDescent="0.2">
      <c r="A953"/>
      <c r="B953"/>
      <c r="C953"/>
      <c r="D953"/>
      <c r="E953"/>
      <c r="F953"/>
      <c r="G953"/>
    </row>
    <row r="954" spans="1:7" ht="15.75" customHeight="1" x14ac:dyDescent="0.2">
      <c r="A954"/>
      <c r="B954"/>
      <c r="C954"/>
      <c r="D954"/>
      <c r="E954"/>
      <c r="F954"/>
      <c r="G954"/>
    </row>
    <row r="955" spans="1:7" ht="15.75" customHeight="1" x14ac:dyDescent="0.2">
      <c r="A955"/>
      <c r="B955"/>
      <c r="C955"/>
      <c r="D955"/>
      <c r="E955"/>
      <c r="F955"/>
      <c r="G955"/>
    </row>
    <row r="956" spans="1:7" ht="15.75" customHeight="1" x14ac:dyDescent="0.2">
      <c r="A956"/>
      <c r="B956"/>
      <c r="C956"/>
      <c r="D956"/>
      <c r="E956"/>
      <c r="F956"/>
      <c r="G956"/>
    </row>
    <row r="957" spans="1:7" ht="15.75" customHeight="1" x14ac:dyDescent="0.2">
      <c r="A957"/>
      <c r="B957"/>
      <c r="C957"/>
      <c r="D957"/>
      <c r="E957"/>
      <c r="F957"/>
      <c r="G957"/>
    </row>
    <row r="958" spans="1:7" ht="15.75" customHeight="1" x14ac:dyDescent="0.2">
      <c r="A958"/>
      <c r="B958"/>
      <c r="C958"/>
      <c r="D958"/>
      <c r="E958"/>
      <c r="F958"/>
      <c r="G958"/>
    </row>
    <row r="959" spans="1:7" ht="15.75" customHeight="1" x14ac:dyDescent="0.2">
      <c r="A959"/>
      <c r="B959"/>
      <c r="C959"/>
      <c r="D959"/>
      <c r="E959"/>
      <c r="F959"/>
      <c r="G959"/>
    </row>
    <row r="960" spans="1:7" ht="15.75" customHeight="1" x14ac:dyDescent="0.2">
      <c r="A960"/>
      <c r="B960"/>
      <c r="C960"/>
      <c r="D960"/>
      <c r="E960"/>
      <c r="F960"/>
      <c r="G960"/>
    </row>
    <row r="961" spans="1:7" ht="15.75" customHeight="1" x14ac:dyDescent="0.2">
      <c r="A961"/>
      <c r="B961"/>
      <c r="C961"/>
      <c r="D961"/>
      <c r="E961"/>
      <c r="F961"/>
      <c r="G961"/>
    </row>
    <row r="962" spans="1:7" ht="15.75" customHeight="1" x14ac:dyDescent="0.2">
      <c r="A962"/>
      <c r="B962"/>
      <c r="C962"/>
      <c r="D962"/>
      <c r="E962"/>
      <c r="F962"/>
      <c r="G962"/>
    </row>
    <row r="963" spans="1:7" ht="15.75" customHeight="1" x14ac:dyDescent="0.2">
      <c r="A963"/>
      <c r="B963"/>
      <c r="C963"/>
      <c r="D963"/>
      <c r="E963"/>
      <c r="F963"/>
      <c r="G963"/>
    </row>
    <row r="964" spans="1:7" ht="15.75" customHeight="1" x14ac:dyDescent="0.2">
      <c r="A964"/>
      <c r="B964"/>
      <c r="C964"/>
      <c r="D964"/>
      <c r="E964"/>
      <c r="F964"/>
      <c r="G964"/>
    </row>
    <row r="965" spans="1:7" ht="15.75" customHeight="1" x14ac:dyDescent="0.2">
      <c r="A965"/>
      <c r="B965"/>
      <c r="C965"/>
      <c r="D965"/>
      <c r="E965"/>
      <c r="F965"/>
      <c r="G965"/>
    </row>
    <row r="966" spans="1:7" ht="15.75" customHeight="1" x14ac:dyDescent="0.2">
      <c r="A966"/>
      <c r="B966"/>
      <c r="C966"/>
      <c r="D966"/>
      <c r="E966"/>
      <c r="F966"/>
      <c r="G966"/>
    </row>
    <row r="967" spans="1:7" ht="15.75" customHeight="1" x14ac:dyDescent="0.2">
      <c r="A967"/>
      <c r="B967"/>
      <c r="C967"/>
      <c r="D967"/>
      <c r="E967"/>
      <c r="F967"/>
      <c r="G967"/>
    </row>
    <row r="968" spans="1:7" ht="15.75" customHeight="1" x14ac:dyDescent="0.2">
      <c r="A968"/>
      <c r="B968"/>
      <c r="C968"/>
      <c r="D968"/>
      <c r="E968"/>
      <c r="F968"/>
      <c r="G968"/>
    </row>
    <row r="969" spans="1:7" ht="15.75" customHeight="1" x14ac:dyDescent="0.2">
      <c r="A969"/>
      <c r="B969"/>
      <c r="C969"/>
      <c r="D969"/>
      <c r="E969"/>
      <c r="F969"/>
      <c r="G969"/>
    </row>
    <row r="970" spans="1:7" ht="15.75" customHeight="1" x14ac:dyDescent="0.2">
      <c r="A970"/>
      <c r="B970"/>
      <c r="C970"/>
      <c r="D970"/>
      <c r="E970"/>
      <c r="F970"/>
      <c r="G970"/>
    </row>
    <row r="971" spans="1:7" ht="15.75" customHeight="1" x14ac:dyDescent="0.2">
      <c r="A971"/>
      <c r="B971"/>
      <c r="C971"/>
      <c r="D971"/>
      <c r="E971"/>
      <c r="F971"/>
      <c r="G971"/>
    </row>
    <row r="972" spans="1:7" ht="15.75" customHeight="1" x14ac:dyDescent="0.2">
      <c r="A972"/>
      <c r="B972"/>
      <c r="C972"/>
      <c r="D972"/>
      <c r="E972"/>
      <c r="F972"/>
      <c r="G972"/>
    </row>
    <row r="973" spans="1:7" ht="15.75" customHeight="1" x14ac:dyDescent="0.2">
      <c r="A973"/>
      <c r="B973"/>
      <c r="C973"/>
      <c r="D973"/>
      <c r="E973"/>
      <c r="F973"/>
      <c r="G973"/>
    </row>
    <row r="974" spans="1:7" ht="15.75" customHeight="1" x14ac:dyDescent="0.2">
      <c r="A974"/>
      <c r="B974"/>
      <c r="C974"/>
      <c r="D974"/>
      <c r="E974"/>
      <c r="F974"/>
      <c r="G974"/>
    </row>
    <row r="975" spans="1:7" ht="15.75" customHeight="1" x14ac:dyDescent="0.2">
      <c r="A975"/>
      <c r="B975"/>
      <c r="C975"/>
      <c r="D975"/>
      <c r="E975"/>
      <c r="F975"/>
      <c r="G975"/>
    </row>
    <row r="976" spans="1:7" ht="15.75" customHeight="1" x14ac:dyDescent="0.2">
      <c r="A976"/>
      <c r="B976"/>
      <c r="C976"/>
      <c r="D976"/>
      <c r="E976"/>
      <c r="F976"/>
      <c r="G976"/>
    </row>
    <row r="977" spans="1:7" ht="15.75" customHeight="1" x14ac:dyDescent="0.2">
      <c r="A977"/>
      <c r="B977"/>
      <c r="C977"/>
      <c r="D977"/>
      <c r="E977"/>
      <c r="F977"/>
      <c r="G977"/>
    </row>
    <row r="978" spans="1:7" ht="15.75" customHeight="1" x14ac:dyDescent="0.2">
      <c r="A978"/>
      <c r="B978"/>
      <c r="C978"/>
      <c r="D978"/>
      <c r="E978"/>
      <c r="F978"/>
      <c r="G978"/>
    </row>
    <row r="979" spans="1:7" ht="15.75" customHeight="1" x14ac:dyDescent="0.2">
      <c r="A979"/>
      <c r="B979"/>
      <c r="C979"/>
      <c r="D979"/>
      <c r="E979"/>
      <c r="F979"/>
      <c r="G979"/>
    </row>
    <row r="980" spans="1:7" ht="15.75" customHeight="1" x14ac:dyDescent="0.2">
      <c r="A980"/>
      <c r="B980"/>
      <c r="C980"/>
      <c r="D980"/>
      <c r="E980"/>
      <c r="F980"/>
      <c r="G980"/>
    </row>
    <row r="981" spans="1:7" ht="15.75" customHeight="1" x14ac:dyDescent="0.2">
      <c r="A981"/>
      <c r="B981"/>
      <c r="C981"/>
      <c r="D981"/>
      <c r="E981"/>
      <c r="F981"/>
      <c r="G981"/>
    </row>
    <row r="982" spans="1:7" ht="15.75" customHeight="1" x14ac:dyDescent="0.2">
      <c r="A982"/>
      <c r="B982"/>
      <c r="C982"/>
      <c r="D982"/>
      <c r="E982"/>
      <c r="F982"/>
      <c r="G982"/>
    </row>
    <row r="983" spans="1:7" ht="15.75" customHeight="1" x14ac:dyDescent="0.2">
      <c r="A983"/>
      <c r="B983"/>
      <c r="C983"/>
      <c r="D983"/>
      <c r="E983"/>
      <c r="F983"/>
      <c r="G983"/>
    </row>
    <row r="984" spans="1:7" ht="15.75" customHeight="1" x14ac:dyDescent="0.2">
      <c r="A984"/>
      <c r="B984"/>
      <c r="C984"/>
      <c r="D984"/>
      <c r="E984"/>
      <c r="F984"/>
      <c r="G984"/>
    </row>
    <row r="985" spans="1:7" ht="15.75" customHeight="1" x14ac:dyDescent="0.2">
      <c r="A985"/>
      <c r="B985"/>
      <c r="C985"/>
      <c r="D985"/>
      <c r="E985"/>
      <c r="F985"/>
      <c r="G985"/>
    </row>
    <row r="986" spans="1:7" ht="15.75" customHeight="1" x14ac:dyDescent="0.2">
      <c r="A986"/>
      <c r="B986"/>
      <c r="C986"/>
      <c r="D986"/>
      <c r="E986"/>
      <c r="F986"/>
      <c r="G986"/>
    </row>
    <row r="987" spans="1:7" ht="15.75" customHeight="1" x14ac:dyDescent="0.2">
      <c r="A987"/>
      <c r="B987"/>
      <c r="C987"/>
      <c r="D987"/>
      <c r="E987"/>
      <c r="F987"/>
      <c r="G987"/>
    </row>
    <row r="988" spans="1:7" ht="15.75" customHeight="1" x14ac:dyDescent="0.2">
      <c r="A988"/>
      <c r="B988"/>
      <c r="C988"/>
      <c r="D988"/>
      <c r="E988"/>
      <c r="F988"/>
      <c r="G988"/>
    </row>
    <row r="989" spans="1:7" ht="15.75" customHeight="1" x14ac:dyDescent="0.2">
      <c r="A989"/>
      <c r="B989"/>
      <c r="C989"/>
      <c r="D989"/>
      <c r="E989"/>
      <c r="F989"/>
      <c r="G989"/>
    </row>
    <row r="990" spans="1:7" ht="15.75" customHeight="1" x14ac:dyDescent="0.2">
      <c r="A990"/>
      <c r="B990"/>
      <c r="C990"/>
      <c r="D990"/>
      <c r="E990"/>
      <c r="F990"/>
      <c r="G990"/>
    </row>
    <row r="991" spans="1:7" ht="15.75" customHeight="1" x14ac:dyDescent="0.2">
      <c r="A991"/>
      <c r="B991"/>
      <c r="C991"/>
      <c r="D991"/>
      <c r="E991"/>
      <c r="F991"/>
      <c r="G991"/>
    </row>
    <row r="992" spans="1:7" ht="15.75" customHeight="1" x14ac:dyDescent="0.2">
      <c r="A992"/>
      <c r="B992"/>
      <c r="C992"/>
      <c r="D992"/>
      <c r="E992"/>
      <c r="F992"/>
      <c r="G992"/>
    </row>
    <row r="993" spans="1:7" ht="15.75" customHeight="1" x14ac:dyDescent="0.2">
      <c r="A993"/>
      <c r="B993"/>
      <c r="C993"/>
      <c r="D993"/>
      <c r="E993"/>
      <c r="F993"/>
      <c r="G993"/>
    </row>
    <row r="994" spans="1:7" ht="15.75" customHeight="1" x14ac:dyDescent="0.2">
      <c r="A994"/>
      <c r="B994"/>
      <c r="C994"/>
      <c r="D994"/>
      <c r="E994"/>
      <c r="F994"/>
      <c r="G994"/>
    </row>
    <row r="995" spans="1:7" ht="15.75" customHeight="1" x14ac:dyDescent="0.2">
      <c r="A995"/>
      <c r="B995"/>
      <c r="C995"/>
      <c r="D995"/>
      <c r="E995"/>
      <c r="F995"/>
      <c r="G995"/>
    </row>
    <row r="996" spans="1:7" ht="15.75" customHeight="1" x14ac:dyDescent="0.2">
      <c r="A996"/>
      <c r="B996"/>
      <c r="C996"/>
      <c r="D996"/>
      <c r="E996"/>
      <c r="F996"/>
      <c r="G996"/>
    </row>
    <row r="997" spans="1:7" ht="15.75" customHeight="1" x14ac:dyDescent="0.2">
      <c r="A997"/>
      <c r="B997"/>
      <c r="C997"/>
      <c r="D997"/>
      <c r="E997"/>
      <c r="F997"/>
      <c r="G997"/>
    </row>
    <row r="998" spans="1:7" ht="15.75" customHeight="1" x14ac:dyDescent="0.2">
      <c r="A998"/>
      <c r="B998"/>
      <c r="C998"/>
      <c r="D998"/>
      <c r="E998"/>
      <c r="F998"/>
      <c r="G998"/>
    </row>
    <row r="999" spans="1:7" ht="15.75" customHeight="1" x14ac:dyDescent="0.2">
      <c r="A999"/>
      <c r="B999"/>
      <c r="C999"/>
      <c r="D999"/>
      <c r="E999"/>
      <c r="F999"/>
      <c r="G999"/>
    </row>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A4" workbookViewId="0">
      <selection activeCell="L33" sqref="L33"/>
    </sheetView>
  </sheetViews>
  <sheetFormatPr defaultColWidth="16.57031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8" t="s">
        <v>22</v>
      </c>
      <c r="B2" s="289"/>
      <c r="C2" s="289"/>
      <c r="D2" s="289"/>
      <c r="E2" s="289"/>
      <c r="F2" s="289"/>
      <c r="G2" s="289"/>
      <c r="H2" s="289"/>
      <c r="I2" s="289"/>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290" t="s">
        <v>24</v>
      </c>
      <c r="B4" s="291"/>
      <c r="C4" s="291"/>
      <c r="D4" s="291"/>
      <c r="E4" s="291"/>
      <c r="F4" s="291"/>
      <c r="G4" s="291"/>
      <c r="H4" s="291"/>
      <c r="I4" s="291"/>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1" t="s">
        <v>25</v>
      </c>
      <c r="C6" s="30">
        <v>9562</v>
      </c>
      <c r="D6" s="22"/>
      <c r="E6" s="22"/>
      <c r="F6" s="22"/>
      <c r="G6" s="22"/>
      <c r="H6" s="32" t="s">
        <v>26</v>
      </c>
      <c r="I6" s="33" t="s">
        <v>27</v>
      </c>
      <c r="J6" s="7"/>
      <c r="K6"/>
      <c r="L6" s="7"/>
      <c r="M6" s="7"/>
      <c r="N6" s="7"/>
      <c r="O6" s="7"/>
      <c r="P6" s="7"/>
      <c r="Q6" s="7"/>
      <c r="R6" s="7"/>
      <c r="S6" s="7"/>
      <c r="T6" s="7"/>
      <c r="U6" s="7"/>
      <c r="V6" s="7"/>
      <c r="W6" s="7"/>
      <c r="X6" s="7"/>
    </row>
    <row r="7" spans="1:24" ht="15" customHeight="1" x14ac:dyDescent="0.25">
      <c r="A7" s="22"/>
      <c r="B7" s="38"/>
      <c r="C7" s="39"/>
      <c r="D7" s="40"/>
      <c r="E7" s="292" t="s">
        <v>28</v>
      </c>
      <c r="F7" s="295" t="s">
        <v>29</v>
      </c>
      <c r="G7" s="296"/>
      <c r="H7" s="41" t="str">
        <f>IF(OR(MAX(Skriveni!C2:F983)&gt;0,MIN(Skriveni!C2:F983)&lt;0),"DA","NE")</f>
        <v>DA</v>
      </c>
      <c r="I7" s="42" t="str">
        <f>IF(AND(H7="DA",Kont!E19&gt;0),Kont!E19,"Nema")</f>
        <v>Nema</v>
      </c>
      <c r="J7"/>
      <c r="K7"/>
      <c r="L7" s="7"/>
      <c r="M7" s="7"/>
      <c r="N7" s="7"/>
      <c r="O7" s="7"/>
      <c r="P7" s="7"/>
      <c r="Q7" s="7"/>
      <c r="R7" s="7"/>
      <c r="S7" s="7"/>
      <c r="T7" s="7"/>
      <c r="U7" s="7"/>
      <c r="V7" s="7"/>
      <c r="W7" s="7"/>
      <c r="X7" s="7"/>
    </row>
    <row r="8" spans="1:24" ht="12.75" customHeight="1" x14ac:dyDescent="0.25">
      <c r="A8" s="22"/>
      <c r="B8" s="31" t="s">
        <v>30</v>
      </c>
      <c r="C8" s="43" t="s">
        <v>31</v>
      </c>
      <c r="D8" s="22"/>
      <c r="E8" s="293"/>
      <c r="F8" s="284" t="s">
        <v>32</v>
      </c>
      <c r="G8" s="285"/>
      <c r="H8" s="44" t="str">
        <f>IF(OR(MAX(Skriveni!C984:D1298)&gt;0,MIN(Skriveni!C984:D1298)&lt;0),"DA","NE")</f>
        <v>DA</v>
      </c>
      <c r="I8" s="45" t="str">
        <f>IF(AND(H8="DA",Kont!E275&gt;0),Kont!E275,"Nema")</f>
        <v>Nema</v>
      </c>
      <c r="J8" s="7"/>
      <c r="K8"/>
      <c r="L8" s="7"/>
      <c r="M8" s="7"/>
      <c r="N8" s="7"/>
      <c r="O8" s="7"/>
      <c r="P8" s="7"/>
      <c r="Q8" s="7"/>
      <c r="R8" s="7"/>
      <c r="S8" s="7"/>
      <c r="T8" s="7"/>
      <c r="U8" s="7"/>
      <c r="V8" s="7"/>
      <c r="W8" s="7"/>
      <c r="X8" s="7"/>
    </row>
    <row r="9" spans="1:24" ht="15" customHeight="1" x14ac:dyDescent="0.25">
      <c r="A9" s="22"/>
      <c r="B9" s="46"/>
      <c r="C9" s="47"/>
      <c r="D9" s="22"/>
      <c r="E9" s="293"/>
      <c r="F9" s="286" t="s">
        <v>33</v>
      </c>
      <c r="G9" s="287"/>
      <c r="H9" s="48" t="str">
        <f>IF(OR(MAX(Skriveni!C1299:D1435)&gt;0,MIN(Skriveni!C1299:D1435)&lt;0),"DA","NE")</f>
        <v>DA</v>
      </c>
      <c r="I9" s="49" t="str">
        <f>IF(AND(H9="DA",Kont!E298&gt;0),Kont!E298,"Nema")</f>
        <v>Nema</v>
      </c>
      <c r="J9" s="7"/>
      <c r="K9"/>
      <c r="L9" s="7"/>
      <c r="M9" s="7"/>
      <c r="N9" s="7"/>
      <c r="O9" s="7"/>
      <c r="P9" s="7"/>
      <c r="Q9" s="7"/>
      <c r="R9" s="7"/>
      <c r="S9" s="7"/>
      <c r="T9" s="7"/>
      <c r="U9" s="7"/>
      <c r="V9" s="7"/>
      <c r="W9" s="7"/>
      <c r="X9" s="7"/>
    </row>
    <row r="10" spans="1:24" ht="12.75" customHeight="1" x14ac:dyDescent="0.25">
      <c r="A10" s="22"/>
      <c r="B10" s="31" t="s">
        <v>34</v>
      </c>
      <c r="C10" s="50" t="s">
        <v>35</v>
      </c>
      <c r="D10" s="22"/>
      <c r="E10" s="293"/>
      <c r="F10" s="284" t="s">
        <v>36</v>
      </c>
      <c r="G10" s="285"/>
      <c r="H10" s="44" t="s">
        <v>3420</v>
      </c>
      <c r="I10" s="45" t="str">
        <f>IF(Kont!E296&gt;0,Kont!E296,"Nema")</f>
        <v>Nema</v>
      </c>
      <c r="J10" s="7"/>
      <c r="K10"/>
      <c r="L10" s="7"/>
      <c r="M10" s="7"/>
      <c r="N10" s="7"/>
      <c r="O10" s="7"/>
      <c r="P10" s="7"/>
      <c r="Q10" s="7"/>
      <c r="R10" s="7"/>
      <c r="S10" s="7"/>
      <c r="T10" s="7"/>
      <c r="U10" s="7"/>
      <c r="V10" s="7"/>
      <c r="W10" s="7"/>
      <c r="X10" s="7"/>
    </row>
    <row r="11" spans="1:24" ht="15" customHeight="1" x14ac:dyDescent="0.25">
      <c r="A11" s="22"/>
      <c r="B11" s="46"/>
      <c r="C11" s="47"/>
      <c r="D11" s="22"/>
      <c r="E11" s="294"/>
      <c r="F11" s="297" t="s">
        <v>37</v>
      </c>
      <c r="G11" s="298"/>
      <c r="H11" s="51" t="str">
        <f>IF(OR(MAX(Skriveni!C1480:C1580)&gt;0,MIN(Skriveni!C1480:C1580)&lt;0),"DA","NE")</f>
        <v>DA</v>
      </c>
      <c r="I11" s="52"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1" t="s">
        <v>38</v>
      </c>
      <c r="C12" s="53" t="s">
        <v>39</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40</v>
      </c>
      <c r="B15" s="302" t="s">
        <v>41</v>
      </c>
      <c r="C15" s="303"/>
      <c r="D15" s="303"/>
      <c r="E15" s="303"/>
      <c r="F15" s="304"/>
      <c r="G15" s="55" t="s">
        <v>42</v>
      </c>
      <c r="H15" s="55" t="s">
        <v>43</v>
      </c>
      <c r="I15" s="56" t="s">
        <v>44</v>
      </c>
      <c r="J15" s="7"/>
      <c r="K15" s="7"/>
      <c r="L15" s="7"/>
      <c r="M15" s="7"/>
      <c r="N15" s="7"/>
      <c r="O15" s="7"/>
      <c r="P15" s="7"/>
      <c r="Q15" s="7"/>
      <c r="R15" s="7"/>
      <c r="S15" s="7"/>
      <c r="T15" s="7"/>
      <c r="U15" s="7"/>
      <c r="V15" s="7"/>
      <c r="W15" s="7"/>
      <c r="X15" s="7"/>
    </row>
    <row r="16" spans="1:24" ht="12.75" customHeight="1" x14ac:dyDescent="0.2">
      <c r="A16" s="299" t="s">
        <v>29</v>
      </c>
      <c r="B16" s="305" t="str">
        <f>'PR-RAS'!B6</f>
        <v xml:space="preserve">PRIHODI POSLOVANJA (šifre 61+62+63+64+65+66+67+68) </v>
      </c>
      <c r="C16" s="306"/>
      <c r="D16" s="306"/>
      <c r="E16" s="306"/>
      <c r="F16" s="307"/>
      <c r="G16" s="57" t="str">
        <f>'PR-RAS'!C6</f>
        <v>6</v>
      </c>
      <c r="H16" s="58">
        <f>'PR-RAS'!D6</f>
        <v>10826416</v>
      </c>
      <c r="I16" s="58">
        <f>'PR-RAS'!E6</f>
        <v>12056211.419999998</v>
      </c>
      <c r="J16" s="7"/>
      <c r="K16" s="7"/>
      <c r="L16" s="7"/>
      <c r="M16" s="7"/>
      <c r="N16" s="7"/>
      <c r="O16" s="7"/>
      <c r="P16" s="7"/>
      <c r="Q16" s="7"/>
      <c r="R16" s="7"/>
      <c r="S16" s="7"/>
      <c r="T16" s="7"/>
      <c r="U16" s="7"/>
      <c r="V16" s="7"/>
      <c r="W16" s="7"/>
      <c r="X16" s="7"/>
    </row>
    <row r="17" spans="1:24" ht="12.75" customHeight="1" x14ac:dyDescent="0.2">
      <c r="A17" s="300"/>
      <c r="B17" s="308" t="str">
        <f>'PR-RAS'!B151</f>
        <v xml:space="preserve">RASHODI POSLOVANJA (šifre 31+32+34+35+36+37+38) </v>
      </c>
      <c r="C17" s="309"/>
      <c r="D17" s="309"/>
      <c r="E17" s="309"/>
      <c r="F17" s="310"/>
      <c r="G17" s="59" t="str">
        <f>'PR-RAS'!C151</f>
        <v>3</v>
      </c>
      <c r="H17" s="58">
        <f>'PR-RAS'!D151</f>
        <v>10743105</v>
      </c>
      <c r="I17" s="58">
        <f>'PR-RAS'!E151</f>
        <v>12139501.530000001</v>
      </c>
      <c r="J17" s="7"/>
      <c r="K17" s="7"/>
      <c r="L17" s="7"/>
      <c r="M17" s="7"/>
      <c r="N17" s="7"/>
      <c r="O17" s="7"/>
      <c r="P17" s="7"/>
      <c r="Q17" s="7"/>
      <c r="R17" s="7"/>
      <c r="S17" s="7"/>
      <c r="T17" s="7"/>
      <c r="U17" s="7"/>
      <c r="V17" s="7"/>
      <c r="W17" s="7"/>
      <c r="X17" s="7"/>
    </row>
    <row r="18" spans="1:24" ht="12.75" customHeight="1" x14ac:dyDescent="0.2">
      <c r="A18" s="300"/>
      <c r="B18" s="308" t="str">
        <f>'PR-RAS'!B645</f>
        <v>Višak prihoda i primitaka raspoloživ u sljedećem razdoblju (šifre X005 + '9221-9222' - Y005 - '9222-9221')</v>
      </c>
      <c r="C18" s="309"/>
      <c r="D18" s="309"/>
      <c r="E18" s="309"/>
      <c r="F18" s="310"/>
      <c r="G18" s="59" t="str">
        <f>'PR-RAS'!C645</f>
        <v>X006</v>
      </c>
      <c r="H18" s="58">
        <f>'PR-RAS'!D645</f>
        <v>317346</v>
      </c>
      <c r="I18" s="58">
        <f>'PR-RAS'!E645</f>
        <v>88821.839999996999</v>
      </c>
      <c r="J18" s="7"/>
      <c r="K18" s="7"/>
      <c r="L18" s="7"/>
      <c r="M18" s="7"/>
      <c r="N18" s="7"/>
      <c r="O18" s="7"/>
      <c r="P18" s="7"/>
      <c r="Q18" s="7"/>
      <c r="R18" s="7"/>
      <c r="S18" s="7"/>
      <c r="T18" s="7"/>
      <c r="U18" s="7"/>
      <c r="V18" s="7"/>
      <c r="W18" s="7"/>
      <c r="X18" s="7"/>
    </row>
    <row r="19" spans="1:24" ht="12.75" customHeight="1" x14ac:dyDescent="0.2">
      <c r="A19" s="301"/>
      <c r="B19" s="311" t="str">
        <f>'PR-RAS'!B646</f>
        <v>Manjak prihoda i primitaka za pokriće u sljedećem razdoblju (šifre Y005 + '9222-9221' - X005 - '9221-9222' )</v>
      </c>
      <c r="C19" s="312"/>
      <c r="D19" s="312"/>
      <c r="E19" s="312"/>
      <c r="F19" s="313"/>
      <c r="G19" s="60" t="str">
        <f>'PR-RAS'!C646</f>
        <v>Y006</v>
      </c>
      <c r="H19" s="61">
        <f>'PR-RAS'!D646</f>
        <v>0</v>
      </c>
      <c r="I19" s="61">
        <f>'PR-RAS'!E646</f>
        <v>0</v>
      </c>
      <c r="J19" s="7"/>
      <c r="K19" s="7"/>
      <c r="L19" s="7"/>
      <c r="M19" s="7"/>
      <c r="N19" s="7"/>
      <c r="O19" s="7"/>
      <c r="P19" s="7"/>
      <c r="Q19" s="7"/>
      <c r="R19" s="7"/>
      <c r="S19" s="7"/>
      <c r="T19" s="7"/>
      <c r="U19" s="7"/>
      <c r="V19" s="7"/>
      <c r="W19" s="7"/>
      <c r="X19" s="7"/>
    </row>
    <row r="20" spans="1:24" ht="12.75" customHeight="1" x14ac:dyDescent="0.2">
      <c r="A20" s="299" t="s">
        <v>32</v>
      </c>
      <c r="B20" s="305" t="str">
        <f>BILANCA!B7</f>
        <v>Nefinancijska imovina (šifre 01+02+03+04+05+06)</v>
      </c>
      <c r="C20" s="306"/>
      <c r="D20" s="306"/>
      <c r="E20" s="306"/>
      <c r="F20" s="307"/>
      <c r="G20" s="62" t="str">
        <f>BILANCA!C7</f>
        <v>B002</v>
      </c>
      <c r="H20" s="63">
        <f>BILANCA!D7</f>
        <v>4556144</v>
      </c>
      <c r="I20" s="64">
        <f>BILANCA!E7</f>
        <v>4515022.92</v>
      </c>
      <c r="J20" s="7"/>
      <c r="K20" s="7"/>
      <c r="L20" s="7"/>
      <c r="M20" s="7"/>
      <c r="N20" s="7"/>
      <c r="O20" s="7"/>
      <c r="P20" s="7"/>
      <c r="Q20" s="7"/>
      <c r="R20" s="7"/>
      <c r="S20" s="7"/>
      <c r="T20" s="7"/>
      <c r="U20" s="7"/>
      <c r="V20" s="7"/>
      <c r="W20" s="7"/>
      <c r="X20" s="7"/>
    </row>
    <row r="21" spans="1:24" ht="12.75" customHeight="1" x14ac:dyDescent="0.2">
      <c r="A21" s="300"/>
      <c r="B21" s="308" t="str">
        <f>BILANCA!B68</f>
        <v>Financijska imovina (šifre 11+12+13+14+15+16+17+19)</v>
      </c>
      <c r="C21" s="309"/>
      <c r="D21" s="309"/>
      <c r="E21" s="309"/>
      <c r="F21" s="310"/>
      <c r="G21" s="65" t="str">
        <f>BILANCA!C68</f>
        <v>1</v>
      </c>
      <c r="H21" s="66">
        <f>BILANCA!D68</f>
        <v>1369990</v>
      </c>
      <c r="I21" s="67">
        <f>BILANCA!E68</f>
        <v>1200456.26</v>
      </c>
      <c r="J21" s="7"/>
      <c r="K21" s="7"/>
      <c r="L21" s="7"/>
      <c r="M21" s="7"/>
      <c r="N21" s="7"/>
      <c r="O21" s="7"/>
      <c r="P21" s="7"/>
      <c r="Q21" s="7"/>
      <c r="R21" s="7"/>
      <c r="S21" s="7"/>
      <c r="T21" s="7"/>
      <c r="U21" s="7"/>
      <c r="V21" s="7"/>
      <c r="W21" s="7"/>
      <c r="X21" s="7"/>
    </row>
    <row r="22" spans="1:24" ht="12.75" customHeight="1" x14ac:dyDescent="0.2">
      <c r="A22" s="300"/>
      <c r="B22" s="308" t="str">
        <f>BILANCA!B176</f>
        <v xml:space="preserve">Obveze (šifre 23+24+25+26+29) </v>
      </c>
      <c r="C22" s="309"/>
      <c r="D22" s="309"/>
      <c r="E22" s="309"/>
      <c r="F22" s="310"/>
      <c r="G22" s="65" t="str">
        <f>BILANCA!C176</f>
        <v>2</v>
      </c>
      <c r="H22" s="66">
        <f>BILANCA!D176</f>
        <v>1010267</v>
      </c>
      <c r="I22" s="67">
        <f>BILANCA!E176</f>
        <v>1041270.99</v>
      </c>
      <c r="J22" s="7"/>
      <c r="K22" s="7"/>
      <c r="L22" s="7"/>
      <c r="M22" s="7"/>
      <c r="N22" s="7"/>
      <c r="O22" s="7"/>
      <c r="P22" s="7"/>
      <c r="Q22" s="7"/>
      <c r="R22" s="7"/>
      <c r="S22" s="7"/>
      <c r="T22" s="7"/>
      <c r="U22" s="7"/>
      <c r="V22" s="7"/>
      <c r="W22" s="7"/>
      <c r="X22" s="7"/>
    </row>
    <row r="23" spans="1:24" ht="12.75" customHeight="1" x14ac:dyDescent="0.2">
      <c r="A23" s="301"/>
      <c r="B23" s="311" t="str">
        <f>BILANCA!B237</f>
        <v>Vlastiti izvori (šifre 91 + 922 - 93 + 96 do 98)</v>
      </c>
      <c r="C23" s="312"/>
      <c r="D23" s="312"/>
      <c r="E23" s="312"/>
      <c r="F23" s="313"/>
      <c r="G23" s="68" t="str">
        <f>BILANCA!C237</f>
        <v>9</v>
      </c>
      <c r="H23" s="69">
        <f>BILANCA!D237</f>
        <v>4915867</v>
      </c>
      <c r="I23" s="70">
        <f>BILANCA!E237</f>
        <v>4674208.1899999995</v>
      </c>
      <c r="J23" s="7"/>
      <c r="K23" s="7"/>
      <c r="L23" s="7"/>
      <c r="M23" s="7"/>
      <c r="N23" s="7"/>
      <c r="O23" s="7"/>
      <c r="P23" s="7"/>
      <c r="Q23" s="7"/>
      <c r="R23" s="7"/>
      <c r="S23" s="7"/>
      <c r="T23" s="7"/>
      <c r="U23" s="7"/>
      <c r="V23" s="7"/>
      <c r="W23" s="7"/>
      <c r="X23" s="7"/>
    </row>
    <row r="24" spans="1:24" ht="12.75" customHeight="1" x14ac:dyDescent="0.2">
      <c r="A24" s="299" t="s">
        <v>45</v>
      </c>
      <c r="B24" s="305" t="str">
        <f>'RAS-funkcijski'!B5</f>
        <v>Opće javne usluge (šifre 011+012+013+014 do 018)</v>
      </c>
      <c r="C24" s="306"/>
      <c r="D24" s="306"/>
      <c r="E24" s="306"/>
      <c r="F24" s="307"/>
      <c r="G24" s="62" t="str">
        <f>'RAS-funkcijski'!C5</f>
        <v>01</v>
      </c>
      <c r="H24" s="63">
        <f>'RAS-funkcijski'!D5</f>
        <v>0</v>
      </c>
      <c r="I24" s="64">
        <f>'RAS-funkcijski'!E5</f>
        <v>0</v>
      </c>
      <c r="J24" s="7"/>
      <c r="K24" s="7"/>
      <c r="L24" s="7"/>
      <c r="M24" s="7"/>
      <c r="N24" s="7"/>
      <c r="O24" s="7"/>
      <c r="P24" s="7"/>
      <c r="Q24" s="7"/>
      <c r="R24" s="7"/>
      <c r="S24" s="7"/>
      <c r="T24" s="7"/>
      <c r="U24" s="7"/>
      <c r="V24" s="7"/>
      <c r="W24" s="7"/>
      <c r="X24" s="7"/>
    </row>
    <row r="25" spans="1:24" ht="12.75" customHeight="1" x14ac:dyDescent="0.2">
      <c r="A25" s="300"/>
      <c r="B25" s="308" t="str">
        <f>'RAS-funkcijski'!B35</f>
        <v>Ekonomski poslovi (šifre 041+042+043+044+045+046+047+048+049)</v>
      </c>
      <c r="C25" s="309"/>
      <c r="D25" s="309"/>
      <c r="E25" s="309"/>
      <c r="F25" s="310"/>
      <c r="G25" s="65" t="str">
        <f>'RAS-funkcijski'!C35</f>
        <v>04</v>
      </c>
      <c r="H25" s="66">
        <f>'RAS-funkcijski'!D35</f>
        <v>0</v>
      </c>
      <c r="I25" s="67">
        <f>'RAS-funkcijski'!E35</f>
        <v>0</v>
      </c>
      <c r="J25" s="7"/>
      <c r="K25" s="7"/>
      <c r="L25" s="7"/>
      <c r="M25" s="7"/>
      <c r="N25" s="7"/>
      <c r="O25" s="7"/>
      <c r="P25" s="7"/>
      <c r="Q25" s="7"/>
      <c r="R25" s="7"/>
      <c r="S25" s="7"/>
      <c r="T25" s="7"/>
      <c r="U25" s="7"/>
      <c r="V25" s="7"/>
      <c r="W25" s="7"/>
      <c r="X25" s="7"/>
    </row>
    <row r="26" spans="1:24" ht="12.75" customHeight="1" x14ac:dyDescent="0.2">
      <c r="A26" s="300"/>
      <c r="B26" s="308" t="str">
        <f>'RAS-funkcijski'!B88</f>
        <v>Rashodi vezani za stanovanje i kom. pogodnosti koji nisu drugdje svrstani</v>
      </c>
      <c r="C26" s="309"/>
      <c r="D26" s="309"/>
      <c r="E26" s="309"/>
      <c r="F26" s="310"/>
      <c r="G26" s="65" t="str">
        <f>'RAS-funkcijski'!C88</f>
        <v>066</v>
      </c>
      <c r="H26" s="66">
        <f>'RAS-funkcijski'!D88</f>
        <v>0</v>
      </c>
      <c r="I26" s="67">
        <f>'RAS-funkcijski'!E88</f>
        <v>0</v>
      </c>
      <c r="J26" s="7"/>
      <c r="K26" s="7"/>
      <c r="L26" s="7"/>
      <c r="M26" s="7"/>
      <c r="N26" s="7"/>
      <c r="O26" s="7"/>
      <c r="P26" s="7"/>
      <c r="Q26" s="7"/>
      <c r="R26" s="7"/>
      <c r="S26" s="7"/>
      <c r="T26" s="7"/>
      <c r="U26" s="7"/>
      <c r="V26" s="7"/>
      <c r="W26" s="7"/>
      <c r="X26" s="7"/>
    </row>
    <row r="27" spans="1:24" ht="12.75" customHeight="1" x14ac:dyDescent="0.2">
      <c r="A27" s="300"/>
      <c r="B27" s="308" t="str">
        <f>'RAS-funkcijski'!B114</f>
        <v>Obrazovanje (šifre 091+092+093+094+095+096+097+098)</v>
      </c>
      <c r="C27" s="309"/>
      <c r="D27" s="309"/>
      <c r="E27" s="309"/>
      <c r="F27" s="310"/>
      <c r="G27" s="65" t="str">
        <f>'RAS-funkcijski'!C114</f>
        <v>09</v>
      </c>
      <c r="H27" s="66">
        <f>'RAS-funkcijski'!D114</f>
        <v>10921541</v>
      </c>
      <c r="I27" s="67">
        <f>'RAS-funkcijski'!E114</f>
        <v>12285387.43</v>
      </c>
      <c r="J27" s="7"/>
      <c r="K27" s="7"/>
      <c r="L27" s="7"/>
      <c r="M27" s="7"/>
      <c r="N27" s="7"/>
      <c r="O27" s="7"/>
      <c r="P27" s="7"/>
      <c r="Q27" s="7"/>
      <c r="R27" s="7"/>
      <c r="S27" s="7"/>
      <c r="T27" s="7"/>
      <c r="U27" s="7"/>
      <c r="V27" s="7"/>
      <c r="W27" s="7"/>
      <c r="X27" s="7"/>
    </row>
    <row r="28" spans="1:24" ht="12.75" customHeight="1" x14ac:dyDescent="0.2">
      <c r="A28" s="301"/>
      <c r="B28" s="311" t="str">
        <f>'RAS-funkcijski'!B141</f>
        <v>Kontrolni zbroj (šifre 01+02+03+04+05+06+07+08+09+10)</v>
      </c>
      <c r="C28" s="312"/>
      <c r="D28" s="312"/>
      <c r="E28" s="312"/>
      <c r="F28" s="313"/>
      <c r="G28" s="68" t="str">
        <f>'RAS-funkcijski'!C141</f>
        <v>R1</v>
      </c>
      <c r="H28" s="71">
        <f>'RAS-funkcijski'!D141</f>
        <v>10921541</v>
      </c>
      <c r="I28" s="72">
        <f>'RAS-funkcijski'!E141</f>
        <v>12285387.43</v>
      </c>
      <c r="J28" s="7"/>
      <c r="K28" s="7"/>
      <c r="L28" s="7"/>
      <c r="M28" s="7"/>
      <c r="N28" s="7"/>
      <c r="O28" s="7"/>
      <c r="P28" s="7"/>
      <c r="Q28" s="7"/>
      <c r="R28" s="7"/>
      <c r="S28" s="7"/>
      <c r="T28" s="7"/>
      <c r="U28" s="7"/>
      <c r="V28" s="7"/>
      <c r="W28" s="7"/>
      <c r="X28" s="7"/>
    </row>
    <row r="29" spans="1:24" ht="12.75" customHeight="1" x14ac:dyDescent="0.2">
      <c r="A29" s="299" t="s">
        <v>36</v>
      </c>
      <c r="B29" s="315" t="str">
        <f>'P-VRIO'!B5</f>
        <v>Promjene u vrijednosti i obujmu imovine (šifre 91511+91512)</v>
      </c>
      <c r="C29" s="306"/>
      <c r="D29" s="306"/>
      <c r="E29" s="306"/>
      <c r="F29" s="307"/>
      <c r="G29" s="62" t="str">
        <f>'P-VRIO'!C5</f>
        <v>9151</v>
      </c>
      <c r="H29" s="63">
        <f>'P-VRIO'!D5</f>
        <v>0</v>
      </c>
      <c r="I29" s="64">
        <f>'P-VRIO'!E5</f>
        <v>0</v>
      </c>
      <c r="J29" s="7"/>
      <c r="K29" s="7"/>
      <c r="L29" s="7"/>
      <c r="M29" s="7"/>
      <c r="N29" s="7"/>
      <c r="O29" s="7"/>
      <c r="P29" s="7"/>
      <c r="Q29" s="7"/>
      <c r="R29" s="7"/>
      <c r="S29" s="7"/>
      <c r="T29" s="7"/>
      <c r="U29" s="7"/>
      <c r="V29" s="7"/>
      <c r="W29" s="7"/>
      <c r="X29" s="7"/>
    </row>
    <row r="30" spans="1:24" ht="12.75" customHeight="1" x14ac:dyDescent="0.2">
      <c r="A30" s="300"/>
      <c r="B30" s="316" t="str">
        <f>'P-VRIO'!B22</f>
        <v>Promjene u obujmu imovine (šifre P016+P023)</v>
      </c>
      <c r="C30" s="309"/>
      <c r="D30" s="309"/>
      <c r="E30" s="309"/>
      <c r="F30" s="310"/>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300"/>
      <c r="B31" s="316" t="str">
        <f>'P-VRIO'!B38</f>
        <v>Promjene u vrijednosti (revalorizacija) i obujmu obveza (šifre 91521+91522)</v>
      </c>
      <c r="C31" s="309"/>
      <c r="D31" s="309"/>
      <c r="E31" s="309"/>
      <c r="F31" s="310"/>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301"/>
      <c r="B32" s="317" t="str">
        <f>'P-VRIO'!B44</f>
        <v>Promjene u obujmu obveza (šifre P035 do P038)</v>
      </c>
      <c r="C32" s="312"/>
      <c r="D32" s="312"/>
      <c r="E32" s="312"/>
      <c r="F32" s="313"/>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299" t="s">
        <v>37</v>
      </c>
      <c r="B33" s="305" t="str">
        <f>OBVEZE!B5</f>
        <v>Stanje obveza 1. siječnja (=stanju obveza iz Izvještaja o obvezama na 31. prosinca prethodne godine)</v>
      </c>
      <c r="C33" s="306"/>
      <c r="D33" s="306"/>
      <c r="E33" s="306"/>
      <c r="F33" s="307"/>
      <c r="G33" s="62" t="str">
        <f>OBVEZE!C5</f>
        <v>V001</v>
      </c>
      <c r="H33" s="73" t="s">
        <v>46</v>
      </c>
      <c r="I33" s="74">
        <f>OBVEZE!D5</f>
        <v>1010267.05</v>
      </c>
      <c r="J33" s="7"/>
      <c r="K33" s="7"/>
      <c r="L33" s="7"/>
      <c r="M33" s="7"/>
      <c r="N33" s="7"/>
      <c r="O33" s="7"/>
      <c r="P33" s="7"/>
      <c r="Q33" s="7"/>
      <c r="R33" s="7"/>
      <c r="S33" s="7"/>
      <c r="T33" s="7"/>
      <c r="U33" s="7"/>
      <c r="V33" s="7"/>
      <c r="W33" s="7"/>
      <c r="X33" s="7"/>
    </row>
    <row r="34" spans="1:24" ht="12.75" customHeight="1" x14ac:dyDescent="0.2">
      <c r="A34" s="300"/>
      <c r="B34" s="308" t="str">
        <f>OBVEZE!B42</f>
        <v>Stanje obveza na kraju izvještajnog razdoblja (šifre V001+V002-V004) i (šifre V007+V009)</v>
      </c>
      <c r="C34" s="309"/>
      <c r="D34" s="309"/>
      <c r="E34" s="309"/>
      <c r="F34" s="310"/>
      <c r="G34" s="65" t="str">
        <f>OBVEZE!C42</f>
        <v>V006</v>
      </c>
      <c r="H34" s="66" t="s">
        <v>46</v>
      </c>
      <c r="I34" s="67">
        <f>OBVEZE!D42</f>
        <v>1041270.9900000021</v>
      </c>
      <c r="J34" s="7"/>
      <c r="K34" s="7"/>
      <c r="L34" s="7"/>
      <c r="M34" s="7"/>
      <c r="N34" s="7"/>
      <c r="O34" s="7"/>
      <c r="P34" s="7"/>
      <c r="Q34" s="7"/>
      <c r="R34" s="7"/>
      <c r="S34" s="7"/>
      <c r="T34" s="7"/>
      <c r="U34" s="7"/>
      <c r="V34" s="7"/>
      <c r="W34" s="7"/>
      <c r="X34" s="7"/>
    </row>
    <row r="35" spans="1:24" ht="12.75" customHeight="1" x14ac:dyDescent="0.2">
      <c r="A35" s="300"/>
      <c r="B35" s="308" t="str">
        <f>OBVEZE!B43</f>
        <v>Stanje dospjelih obveza na kraju izvještajnog razdoblja (šifre V008+D23+D24 + 'D dio 25,26')</v>
      </c>
      <c r="C35" s="309"/>
      <c r="D35" s="309"/>
      <c r="E35" s="309"/>
      <c r="F35" s="310"/>
      <c r="G35" s="65" t="str">
        <f>OBVEZE!C43</f>
        <v>V007</v>
      </c>
      <c r="H35" s="66" t="s">
        <v>46</v>
      </c>
      <c r="I35" s="67">
        <f>OBVEZE!D43</f>
        <v>0</v>
      </c>
      <c r="J35" s="7"/>
      <c r="K35" s="7"/>
      <c r="L35" s="7"/>
      <c r="M35" s="7"/>
      <c r="N35" s="7"/>
      <c r="O35" s="7"/>
      <c r="P35" s="7"/>
      <c r="Q35" s="7"/>
      <c r="R35" s="7"/>
      <c r="S35" s="7"/>
      <c r="T35" s="7"/>
      <c r="U35" s="7"/>
      <c r="V35" s="7"/>
      <c r="W35" s="7"/>
      <c r="X35" s="7"/>
    </row>
    <row r="36" spans="1:24" ht="12.75" customHeight="1" x14ac:dyDescent="0.2">
      <c r="A36" s="301"/>
      <c r="B36" s="311" t="str">
        <f>OBVEZE!B101</f>
        <v>Stanje nedospjelih obveza na kraju izvještajnog razdoblja (šifre V010 + ND23 + ND24 + 'ND dio 25,26')</v>
      </c>
      <c r="C36" s="312"/>
      <c r="D36" s="312"/>
      <c r="E36" s="312"/>
      <c r="F36" s="313"/>
      <c r="G36" s="68" t="str">
        <f>OBVEZE!C101</f>
        <v>V009</v>
      </c>
      <c r="H36" s="71" t="s">
        <v>46</v>
      </c>
      <c r="I36" s="72">
        <f>OBVEZE!D101</f>
        <v>1041270.99</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14" t="s">
        <v>47</v>
      </c>
      <c r="I39" s="314"/>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c r="A237"/>
      <c r="B237"/>
      <c r="C237"/>
      <c r="D237"/>
      <c r="E237"/>
      <c r="F237"/>
      <c r="G237"/>
      <c r="H237"/>
      <c r="I237"/>
      <c r="J237"/>
      <c r="K237"/>
      <c r="L237"/>
      <c r="M237"/>
      <c r="N237"/>
      <c r="O237"/>
      <c r="P237"/>
      <c r="Q237"/>
      <c r="R237"/>
      <c r="S237"/>
      <c r="T237"/>
      <c r="U237"/>
      <c r="V237"/>
      <c r="W237"/>
      <c r="X237"/>
    </row>
    <row r="238" spans="1:24" ht="15.75" customHeight="1" x14ac:dyDescent="0.2">
      <c r="A238"/>
      <c r="B238"/>
      <c r="C238"/>
      <c r="D238"/>
      <c r="E238"/>
      <c r="F238"/>
      <c r="G238"/>
      <c r="H238"/>
      <c r="I238"/>
      <c r="J238"/>
      <c r="K238"/>
      <c r="L238"/>
      <c r="M238"/>
      <c r="N238"/>
      <c r="O238"/>
      <c r="P238"/>
      <c r="Q238"/>
      <c r="R238"/>
      <c r="S238"/>
      <c r="T238"/>
      <c r="U238"/>
      <c r="V238"/>
      <c r="W238"/>
      <c r="X238"/>
    </row>
    <row r="239" spans="1:24" ht="15.75" customHeight="1" x14ac:dyDescent="0.2">
      <c r="A239"/>
      <c r="B239"/>
      <c r="C239"/>
      <c r="D239"/>
      <c r="E239"/>
      <c r="F239"/>
      <c r="G239"/>
      <c r="H239"/>
      <c r="I239"/>
      <c r="J239"/>
      <c r="K239"/>
      <c r="L239"/>
      <c r="M239"/>
      <c r="N239"/>
      <c r="O239"/>
      <c r="P239"/>
      <c r="Q239"/>
      <c r="R239"/>
      <c r="S239"/>
      <c r="T239"/>
      <c r="U239"/>
      <c r="V239"/>
      <c r="W239"/>
      <c r="X239"/>
    </row>
    <row r="240" spans="1:24" ht="15.75" customHeight="1" x14ac:dyDescent="0.2">
      <c r="A240"/>
      <c r="B240"/>
      <c r="C240"/>
      <c r="D240"/>
      <c r="E240"/>
      <c r="F240"/>
      <c r="G240"/>
      <c r="H240"/>
      <c r="I240"/>
      <c r="J240"/>
      <c r="K240"/>
      <c r="L240"/>
      <c r="M240"/>
      <c r="N240"/>
      <c r="O240"/>
      <c r="P240"/>
      <c r="Q240"/>
      <c r="R240"/>
      <c r="S240"/>
      <c r="T240"/>
      <c r="U240"/>
      <c r="V240"/>
      <c r="W240"/>
      <c r="X240"/>
    </row>
    <row r="241" spans="1:24" ht="15.75" customHeight="1" x14ac:dyDescent="0.2">
      <c r="A241"/>
      <c r="B241"/>
      <c r="C241"/>
      <c r="D241"/>
      <c r="E241"/>
      <c r="F241"/>
      <c r="G241"/>
      <c r="H241"/>
      <c r="I241"/>
      <c r="J241"/>
      <c r="K241"/>
      <c r="L241"/>
      <c r="M241"/>
      <c r="N241"/>
      <c r="O241"/>
      <c r="P241"/>
      <c r="Q241"/>
      <c r="R241"/>
      <c r="S241"/>
      <c r="T241"/>
      <c r="U241"/>
      <c r="V241"/>
      <c r="W241"/>
      <c r="X241"/>
    </row>
    <row r="242" spans="1:24" ht="15.75" customHeight="1" x14ac:dyDescent="0.2">
      <c r="A242"/>
      <c r="B242"/>
      <c r="C242"/>
      <c r="D242"/>
      <c r="E242"/>
      <c r="F242"/>
      <c r="G242"/>
      <c r="H242"/>
      <c r="I242"/>
      <c r="J242"/>
      <c r="K242"/>
      <c r="L242"/>
      <c r="M242"/>
      <c r="N242"/>
      <c r="O242"/>
      <c r="P242"/>
      <c r="Q242"/>
      <c r="R242"/>
      <c r="S242"/>
      <c r="T242"/>
      <c r="U242"/>
      <c r="V242"/>
      <c r="W242"/>
      <c r="X242"/>
    </row>
    <row r="243" spans="1:24" ht="15.75" customHeight="1" x14ac:dyDescent="0.2">
      <c r="A243"/>
      <c r="B243"/>
      <c r="C243"/>
      <c r="D243"/>
      <c r="E243"/>
      <c r="F243"/>
      <c r="G243"/>
      <c r="H243"/>
      <c r="I243"/>
      <c r="J243"/>
      <c r="K243"/>
      <c r="L243"/>
      <c r="M243"/>
      <c r="N243"/>
      <c r="O243"/>
      <c r="P243"/>
      <c r="Q243"/>
      <c r="R243"/>
      <c r="S243"/>
      <c r="T243"/>
      <c r="U243"/>
      <c r="V243"/>
      <c r="W243"/>
      <c r="X243"/>
    </row>
    <row r="244" spans="1:24" ht="15.75" customHeight="1" x14ac:dyDescent="0.2">
      <c r="A244"/>
      <c r="B244"/>
      <c r="C244"/>
      <c r="D244"/>
      <c r="E244"/>
      <c r="F244"/>
      <c r="G244"/>
      <c r="H244"/>
      <c r="I244"/>
      <c r="J244"/>
      <c r="K244"/>
      <c r="L244"/>
      <c r="M244"/>
      <c r="N244"/>
      <c r="O244"/>
      <c r="P244"/>
      <c r="Q244"/>
      <c r="R244"/>
      <c r="S244"/>
      <c r="T244"/>
      <c r="U244"/>
      <c r="V244"/>
      <c r="W244"/>
      <c r="X244"/>
    </row>
    <row r="245" spans="1:24" ht="15.75" customHeight="1" x14ac:dyDescent="0.2">
      <c r="A245"/>
      <c r="B245"/>
      <c r="C245"/>
      <c r="D245"/>
      <c r="E245"/>
      <c r="F245"/>
      <c r="G245"/>
      <c r="H245"/>
      <c r="I245"/>
      <c r="J245"/>
      <c r="K245"/>
      <c r="L245"/>
      <c r="M245"/>
      <c r="N245"/>
      <c r="O245"/>
      <c r="P245"/>
      <c r="Q245"/>
      <c r="R245"/>
      <c r="S245"/>
      <c r="T245"/>
      <c r="U245"/>
      <c r="V245"/>
      <c r="W245"/>
      <c r="X245"/>
    </row>
    <row r="246" spans="1:24" ht="15.75" customHeight="1" x14ac:dyDescent="0.2">
      <c r="A246"/>
      <c r="B246"/>
      <c r="C246"/>
      <c r="D246"/>
      <c r="E246"/>
      <c r="F246"/>
      <c r="G246"/>
      <c r="H246"/>
      <c r="I246"/>
      <c r="J246"/>
      <c r="K246"/>
      <c r="L246"/>
      <c r="M246"/>
      <c r="N246"/>
      <c r="O246"/>
      <c r="P246"/>
      <c r="Q246"/>
      <c r="R246"/>
      <c r="S246"/>
      <c r="T246"/>
      <c r="U246"/>
      <c r="V246"/>
      <c r="W246"/>
      <c r="X246"/>
    </row>
    <row r="247" spans="1:24" ht="15.75" customHeight="1" x14ac:dyDescent="0.2">
      <c r="A247"/>
      <c r="B247"/>
      <c r="C247"/>
      <c r="D247"/>
      <c r="E247"/>
      <c r="F247"/>
      <c r="G247"/>
      <c r="H247"/>
      <c r="I247"/>
      <c r="J247"/>
      <c r="K247"/>
      <c r="L247"/>
      <c r="M247"/>
      <c r="N247"/>
      <c r="O247"/>
      <c r="P247"/>
      <c r="Q247"/>
      <c r="R247"/>
      <c r="S247"/>
      <c r="T247"/>
      <c r="U247"/>
      <c r="V247"/>
      <c r="W247"/>
      <c r="X247"/>
    </row>
    <row r="248" spans="1:24" ht="15.75" customHeight="1" x14ac:dyDescent="0.2">
      <c r="A248"/>
      <c r="B248"/>
      <c r="C248"/>
      <c r="D248"/>
      <c r="E248"/>
      <c r="F248"/>
      <c r="G248"/>
      <c r="H248"/>
      <c r="I248"/>
      <c r="J248"/>
      <c r="K248"/>
      <c r="L248"/>
      <c r="M248"/>
      <c r="N248"/>
      <c r="O248"/>
      <c r="P248"/>
      <c r="Q248"/>
      <c r="R248"/>
      <c r="S248"/>
      <c r="T248"/>
      <c r="U248"/>
      <c r="V248"/>
      <c r="W248"/>
      <c r="X248"/>
    </row>
    <row r="249" spans="1:24" ht="15.75" customHeight="1" x14ac:dyDescent="0.2">
      <c r="A249"/>
      <c r="B249"/>
      <c r="C249"/>
      <c r="D249"/>
      <c r="E249"/>
      <c r="F249"/>
      <c r="G249"/>
      <c r="H249"/>
      <c r="I249"/>
      <c r="J249"/>
      <c r="K249"/>
      <c r="L249"/>
      <c r="M249"/>
      <c r="N249"/>
      <c r="O249"/>
      <c r="P249"/>
      <c r="Q249"/>
      <c r="R249"/>
      <c r="S249"/>
      <c r="T249"/>
      <c r="U249"/>
      <c r="V249"/>
      <c r="W249"/>
      <c r="X249"/>
    </row>
    <row r="250" spans="1:24" ht="15.75" customHeight="1" x14ac:dyDescent="0.2">
      <c r="A250"/>
      <c r="B250"/>
      <c r="C250"/>
      <c r="D250"/>
      <c r="E250"/>
      <c r="F250"/>
      <c r="G250"/>
      <c r="H250"/>
      <c r="I250"/>
      <c r="J250"/>
      <c r="K250"/>
      <c r="L250"/>
      <c r="M250"/>
      <c r="N250"/>
      <c r="O250"/>
      <c r="P250"/>
      <c r="Q250"/>
      <c r="R250"/>
      <c r="S250"/>
      <c r="T250"/>
      <c r="U250"/>
      <c r="V250"/>
      <c r="W250"/>
      <c r="X250"/>
    </row>
    <row r="251" spans="1:24" ht="15.75" customHeight="1" x14ac:dyDescent="0.2">
      <c r="A251"/>
      <c r="B251"/>
      <c r="C251"/>
      <c r="D251"/>
      <c r="E251"/>
      <c r="F251"/>
      <c r="G251"/>
      <c r="H251"/>
      <c r="I251"/>
      <c r="J251"/>
      <c r="K251"/>
      <c r="L251"/>
      <c r="M251"/>
      <c r="N251"/>
      <c r="O251"/>
      <c r="P251"/>
      <c r="Q251"/>
      <c r="R251"/>
      <c r="S251"/>
      <c r="T251"/>
      <c r="U251"/>
      <c r="V251"/>
      <c r="W251"/>
      <c r="X251"/>
    </row>
    <row r="252" spans="1:24" ht="15.75" customHeight="1" x14ac:dyDescent="0.2">
      <c r="A252"/>
      <c r="B252"/>
      <c r="C252"/>
      <c r="D252"/>
      <c r="E252"/>
      <c r="F252"/>
      <c r="G252"/>
      <c r="H252"/>
      <c r="I252"/>
      <c r="J252"/>
      <c r="K252"/>
      <c r="L252"/>
      <c r="M252"/>
      <c r="N252"/>
      <c r="O252"/>
      <c r="P252"/>
      <c r="Q252"/>
      <c r="R252"/>
      <c r="S252"/>
      <c r="T252"/>
      <c r="U252"/>
      <c r="V252"/>
      <c r="W252"/>
      <c r="X252"/>
    </row>
    <row r="253" spans="1:24" ht="15.75" customHeight="1" x14ac:dyDescent="0.2">
      <c r="A253"/>
      <c r="B253"/>
      <c r="C253"/>
      <c r="D253"/>
      <c r="E253"/>
      <c r="F253"/>
      <c r="G253"/>
      <c r="H253"/>
      <c r="I253"/>
      <c r="J253"/>
      <c r="K253"/>
      <c r="L253"/>
      <c r="M253"/>
      <c r="N253"/>
      <c r="O253"/>
      <c r="P253"/>
      <c r="Q253"/>
      <c r="R253"/>
      <c r="S253"/>
      <c r="T253"/>
      <c r="U253"/>
      <c r="V253"/>
      <c r="W253"/>
      <c r="X253"/>
    </row>
    <row r="254" spans="1:24" ht="15.75" customHeight="1" x14ac:dyDescent="0.2">
      <c r="A254"/>
      <c r="B254"/>
      <c r="C254"/>
      <c r="D254"/>
      <c r="E254"/>
      <c r="F254"/>
      <c r="G254"/>
      <c r="H254"/>
      <c r="I254"/>
      <c r="J254"/>
      <c r="K254"/>
      <c r="L254"/>
      <c r="M254"/>
      <c r="N254"/>
      <c r="O254"/>
      <c r="P254"/>
      <c r="Q254"/>
      <c r="R254"/>
      <c r="S254"/>
      <c r="T254"/>
      <c r="U254"/>
      <c r="V254"/>
      <c r="W254"/>
      <c r="X254"/>
    </row>
    <row r="255" spans="1:24" ht="15.75" customHeight="1" x14ac:dyDescent="0.2">
      <c r="A255"/>
      <c r="B255"/>
      <c r="C255"/>
      <c r="D255"/>
      <c r="E255"/>
      <c r="F255"/>
      <c r="G255"/>
      <c r="H255"/>
      <c r="I255"/>
      <c r="J255"/>
      <c r="K255"/>
      <c r="L255"/>
      <c r="M255"/>
      <c r="N255"/>
      <c r="O255"/>
      <c r="P255"/>
      <c r="Q255"/>
      <c r="R255"/>
      <c r="S255"/>
      <c r="T255"/>
      <c r="U255"/>
      <c r="V255"/>
      <c r="W255"/>
      <c r="X255"/>
    </row>
    <row r="256" spans="1:24" ht="15.75" customHeight="1" x14ac:dyDescent="0.2">
      <c r="A256"/>
      <c r="B256"/>
      <c r="C256"/>
      <c r="D256"/>
      <c r="E256"/>
      <c r="F256"/>
      <c r="G256"/>
      <c r="H256"/>
      <c r="I256"/>
      <c r="J256"/>
      <c r="K256"/>
      <c r="L256"/>
      <c r="M256"/>
      <c r="N256"/>
      <c r="O256"/>
      <c r="P256"/>
      <c r="Q256"/>
      <c r="R256"/>
      <c r="S256"/>
      <c r="T256"/>
      <c r="U256"/>
      <c r="V256"/>
      <c r="W256"/>
      <c r="X256"/>
    </row>
    <row r="257" spans="1:24" ht="15.75" customHeight="1" x14ac:dyDescent="0.2">
      <c r="A257"/>
      <c r="B257"/>
      <c r="C257"/>
      <c r="D257"/>
      <c r="E257"/>
      <c r="F257"/>
      <c r="G257"/>
      <c r="H257"/>
      <c r="I257"/>
      <c r="J257"/>
      <c r="K257"/>
      <c r="L257"/>
      <c r="M257"/>
      <c r="N257"/>
      <c r="O257"/>
      <c r="P257"/>
      <c r="Q257"/>
      <c r="R257"/>
      <c r="S257"/>
      <c r="T257"/>
      <c r="U257"/>
      <c r="V257"/>
      <c r="W257"/>
      <c r="X257"/>
    </row>
    <row r="258" spans="1:24" ht="15.75" customHeight="1" x14ac:dyDescent="0.2">
      <c r="A258"/>
      <c r="B258"/>
      <c r="C258"/>
      <c r="D258"/>
      <c r="E258"/>
      <c r="F258"/>
      <c r="G258"/>
      <c r="H258"/>
      <c r="I258"/>
      <c r="J258"/>
      <c r="K258"/>
      <c r="L258"/>
      <c r="M258"/>
      <c r="N258"/>
      <c r="O258"/>
      <c r="P258"/>
      <c r="Q258"/>
      <c r="R258"/>
      <c r="S258"/>
      <c r="T258"/>
      <c r="U258"/>
      <c r="V258"/>
      <c r="W258"/>
      <c r="X258"/>
    </row>
    <row r="259" spans="1:24" ht="15.75" customHeight="1" x14ac:dyDescent="0.2">
      <c r="A259"/>
      <c r="B259"/>
      <c r="C259"/>
      <c r="D259"/>
      <c r="E259"/>
      <c r="F259"/>
      <c r="G259"/>
      <c r="H259"/>
      <c r="I259"/>
      <c r="J259"/>
      <c r="K259"/>
      <c r="L259"/>
      <c r="M259"/>
      <c r="N259"/>
      <c r="O259"/>
      <c r="P259"/>
      <c r="Q259"/>
      <c r="R259"/>
      <c r="S259"/>
      <c r="T259"/>
      <c r="U259"/>
      <c r="V259"/>
      <c r="W259"/>
      <c r="X259"/>
    </row>
    <row r="260" spans="1:24" ht="15.75" customHeight="1" x14ac:dyDescent="0.2">
      <c r="A260"/>
      <c r="B260"/>
      <c r="C260"/>
      <c r="D260"/>
      <c r="E260"/>
      <c r="F260"/>
      <c r="G260"/>
      <c r="H260"/>
      <c r="I260"/>
      <c r="J260"/>
      <c r="K260"/>
      <c r="L260"/>
      <c r="M260"/>
      <c r="N260"/>
      <c r="O260"/>
      <c r="P260"/>
      <c r="Q260"/>
      <c r="R260"/>
      <c r="S260"/>
      <c r="T260"/>
      <c r="U260"/>
      <c r="V260"/>
      <c r="W260"/>
      <c r="X260"/>
    </row>
    <row r="261" spans="1:24" ht="15.75" customHeight="1" x14ac:dyDescent="0.2">
      <c r="A261"/>
      <c r="B261"/>
      <c r="C261"/>
      <c r="D261"/>
      <c r="E261"/>
      <c r="F261"/>
      <c r="G261"/>
      <c r="H261"/>
      <c r="I261"/>
      <c r="J261"/>
      <c r="K261"/>
      <c r="L261"/>
      <c r="M261"/>
      <c r="N261"/>
      <c r="O261"/>
      <c r="P261"/>
      <c r="Q261"/>
      <c r="R261"/>
      <c r="S261"/>
      <c r="T261"/>
      <c r="U261"/>
      <c r="V261"/>
      <c r="W261"/>
      <c r="X261"/>
    </row>
    <row r="262" spans="1:24" ht="15.75" customHeight="1" x14ac:dyDescent="0.2">
      <c r="A262"/>
      <c r="B262"/>
      <c r="C262"/>
      <c r="D262"/>
      <c r="E262"/>
      <c r="F262"/>
      <c r="G262"/>
      <c r="H262"/>
      <c r="I262"/>
      <c r="J262"/>
      <c r="K262"/>
      <c r="L262"/>
      <c r="M262"/>
      <c r="N262"/>
      <c r="O262"/>
      <c r="P262"/>
      <c r="Q262"/>
      <c r="R262"/>
      <c r="S262"/>
      <c r="T262"/>
      <c r="U262"/>
      <c r="V262"/>
      <c r="W262"/>
      <c r="X262"/>
    </row>
    <row r="263" spans="1:24" ht="15.75" customHeight="1" x14ac:dyDescent="0.2">
      <c r="A263"/>
      <c r="B263"/>
      <c r="C263"/>
      <c r="D263"/>
      <c r="E263"/>
      <c r="F263"/>
      <c r="G263"/>
      <c r="H263"/>
      <c r="I263"/>
      <c r="J263"/>
      <c r="K263"/>
      <c r="L263"/>
      <c r="M263"/>
      <c r="N263"/>
      <c r="O263"/>
      <c r="P263"/>
      <c r="Q263"/>
      <c r="R263"/>
      <c r="S263"/>
      <c r="T263"/>
      <c r="U263"/>
      <c r="V263"/>
      <c r="W263"/>
      <c r="X263"/>
    </row>
    <row r="264" spans="1:24" ht="15.75" customHeight="1" x14ac:dyDescent="0.2">
      <c r="A264"/>
      <c r="B264"/>
      <c r="C264"/>
      <c r="D264"/>
      <c r="E264"/>
      <c r="F264"/>
      <c r="G264"/>
      <c r="H264"/>
      <c r="I264"/>
      <c r="J264"/>
      <c r="K264"/>
      <c r="L264"/>
      <c r="M264"/>
      <c r="N264"/>
      <c r="O264"/>
      <c r="P264"/>
      <c r="Q264"/>
      <c r="R264"/>
      <c r="S264"/>
      <c r="T264"/>
      <c r="U264"/>
      <c r="V264"/>
      <c r="W264"/>
      <c r="X264"/>
    </row>
    <row r="265" spans="1:24" ht="15.75" customHeight="1" x14ac:dyDescent="0.2">
      <c r="A265"/>
      <c r="B265"/>
      <c r="C265"/>
      <c r="D265"/>
      <c r="E265"/>
      <c r="F265"/>
      <c r="G265"/>
      <c r="H265"/>
      <c r="I265"/>
      <c r="J265"/>
      <c r="K265"/>
      <c r="L265"/>
      <c r="M265"/>
      <c r="N265"/>
      <c r="O265"/>
      <c r="P265"/>
      <c r="Q265"/>
      <c r="R265"/>
      <c r="S265"/>
      <c r="T265"/>
      <c r="U265"/>
      <c r="V265"/>
      <c r="W265"/>
      <c r="X265"/>
    </row>
    <row r="266" spans="1:24" ht="15.75" customHeight="1" x14ac:dyDescent="0.2">
      <c r="A266"/>
      <c r="B266"/>
      <c r="C266"/>
      <c r="D266"/>
      <c r="E266"/>
      <c r="F266"/>
      <c r="G266"/>
      <c r="H266"/>
      <c r="I266"/>
      <c r="J266"/>
      <c r="K266"/>
      <c r="L266"/>
      <c r="M266"/>
      <c r="N266"/>
      <c r="O266"/>
      <c r="P266"/>
      <c r="Q266"/>
      <c r="R266"/>
      <c r="S266"/>
      <c r="T266"/>
      <c r="U266"/>
      <c r="V266"/>
      <c r="W266"/>
      <c r="X266"/>
    </row>
    <row r="267" spans="1:24" ht="15.75" customHeight="1" x14ac:dyDescent="0.2">
      <c r="A267"/>
      <c r="B267"/>
      <c r="C267"/>
      <c r="D267"/>
      <c r="E267"/>
      <c r="F267"/>
      <c r="G267"/>
      <c r="H267"/>
      <c r="I267"/>
      <c r="J267"/>
      <c r="K267"/>
      <c r="L267"/>
      <c r="M267"/>
      <c r="N267"/>
      <c r="O267"/>
      <c r="P267"/>
      <c r="Q267"/>
      <c r="R267"/>
      <c r="S267"/>
      <c r="T267"/>
      <c r="U267"/>
      <c r="V267"/>
      <c r="W267"/>
      <c r="X267"/>
    </row>
    <row r="268" spans="1:24" ht="15.75" customHeight="1" x14ac:dyDescent="0.2">
      <c r="A268"/>
      <c r="B268"/>
      <c r="C268"/>
      <c r="D268"/>
      <c r="E268"/>
      <c r="F268"/>
      <c r="G268"/>
      <c r="H268"/>
      <c r="I268"/>
      <c r="J268"/>
      <c r="K268"/>
      <c r="L268"/>
      <c r="M268"/>
      <c r="N268"/>
      <c r="O268"/>
      <c r="P268"/>
      <c r="Q268"/>
      <c r="R268"/>
      <c r="S268"/>
      <c r="T268"/>
      <c r="U268"/>
      <c r="V268"/>
      <c r="W268"/>
      <c r="X268"/>
    </row>
    <row r="269" spans="1:24" ht="15.75" customHeight="1" x14ac:dyDescent="0.2">
      <c r="A269"/>
      <c r="B269"/>
      <c r="C269"/>
      <c r="D269"/>
      <c r="E269"/>
      <c r="F269"/>
      <c r="G269"/>
      <c r="H269"/>
      <c r="I269"/>
      <c r="J269"/>
      <c r="K269"/>
      <c r="L269"/>
      <c r="M269"/>
      <c r="N269"/>
      <c r="O269"/>
      <c r="P269"/>
      <c r="Q269"/>
      <c r="R269"/>
      <c r="S269"/>
      <c r="T269"/>
      <c r="U269"/>
      <c r="V269"/>
      <c r="W269"/>
      <c r="X269"/>
    </row>
    <row r="270" spans="1:24" ht="15.75" customHeight="1" x14ac:dyDescent="0.2">
      <c r="A270"/>
      <c r="B270"/>
      <c r="C270"/>
      <c r="D270"/>
      <c r="E270"/>
      <c r="F270"/>
      <c r="G270"/>
      <c r="H270"/>
      <c r="I270"/>
      <c r="J270"/>
      <c r="K270"/>
      <c r="L270"/>
      <c r="M270"/>
      <c r="N270"/>
      <c r="O270"/>
      <c r="P270"/>
      <c r="Q270"/>
      <c r="R270"/>
      <c r="S270"/>
      <c r="T270"/>
      <c r="U270"/>
      <c r="V270"/>
      <c r="W270"/>
      <c r="X270"/>
    </row>
    <row r="271" spans="1:24" ht="15.75" customHeight="1" x14ac:dyDescent="0.2">
      <c r="A271"/>
      <c r="B271"/>
      <c r="C271"/>
      <c r="D271"/>
      <c r="E271"/>
      <c r="F271"/>
      <c r="G271"/>
      <c r="H271"/>
      <c r="I271"/>
      <c r="J271"/>
      <c r="K271"/>
      <c r="L271"/>
      <c r="M271"/>
      <c r="N271"/>
      <c r="O271"/>
      <c r="P271"/>
      <c r="Q271"/>
      <c r="R271"/>
      <c r="S271"/>
      <c r="T271"/>
      <c r="U271"/>
      <c r="V271"/>
      <c r="W271"/>
      <c r="X271"/>
    </row>
    <row r="272" spans="1:24" ht="15.75" customHeight="1" x14ac:dyDescent="0.2">
      <c r="A272"/>
      <c r="B272"/>
      <c r="C272"/>
      <c r="D272"/>
      <c r="E272"/>
      <c r="F272"/>
      <c r="G272"/>
      <c r="H272"/>
      <c r="I272"/>
      <c r="J272"/>
      <c r="K272"/>
      <c r="L272"/>
      <c r="M272"/>
      <c r="N272"/>
      <c r="O272"/>
      <c r="P272"/>
      <c r="Q272"/>
      <c r="R272"/>
      <c r="S272"/>
      <c r="T272"/>
      <c r="U272"/>
      <c r="V272"/>
      <c r="W272"/>
      <c r="X272"/>
    </row>
    <row r="273" spans="1:24" ht="15.75" customHeight="1" x14ac:dyDescent="0.2">
      <c r="A273"/>
      <c r="B273"/>
      <c r="C273"/>
      <c r="D273"/>
      <c r="E273"/>
      <c r="F273"/>
      <c r="G273"/>
      <c r="H273"/>
      <c r="I273"/>
      <c r="J273"/>
      <c r="K273"/>
      <c r="L273"/>
      <c r="M273"/>
      <c r="N273"/>
      <c r="O273"/>
      <c r="P273"/>
      <c r="Q273"/>
      <c r="R273"/>
      <c r="S273"/>
      <c r="T273"/>
      <c r="U273"/>
      <c r="V273"/>
      <c r="W273"/>
      <c r="X273"/>
    </row>
    <row r="274" spans="1:24" ht="15.75" customHeight="1" x14ac:dyDescent="0.2">
      <c r="A274"/>
      <c r="B274"/>
      <c r="C274"/>
      <c r="D274"/>
      <c r="E274"/>
      <c r="F274"/>
      <c r="G274"/>
      <c r="H274"/>
      <c r="I274"/>
      <c r="J274"/>
      <c r="K274"/>
      <c r="L274"/>
      <c r="M274"/>
      <c r="N274"/>
      <c r="O274"/>
      <c r="P274"/>
      <c r="Q274"/>
      <c r="R274"/>
      <c r="S274"/>
      <c r="T274"/>
      <c r="U274"/>
      <c r="V274"/>
      <c r="W274"/>
      <c r="X274"/>
    </row>
    <row r="275" spans="1:24" ht="15.75" customHeight="1" x14ac:dyDescent="0.2">
      <c r="A275"/>
      <c r="B275"/>
      <c r="C275"/>
      <c r="D275"/>
      <c r="E275"/>
      <c r="F275"/>
      <c r="G275"/>
      <c r="H275"/>
      <c r="I275"/>
      <c r="J275"/>
      <c r="K275"/>
      <c r="L275"/>
      <c r="M275"/>
      <c r="N275"/>
      <c r="O275"/>
      <c r="P275"/>
      <c r="Q275"/>
      <c r="R275"/>
      <c r="S275"/>
      <c r="T275"/>
      <c r="U275"/>
      <c r="V275"/>
      <c r="W275"/>
      <c r="X275"/>
    </row>
    <row r="276" spans="1:24" ht="15.75" customHeight="1" x14ac:dyDescent="0.2">
      <c r="A276"/>
      <c r="B276"/>
      <c r="C276"/>
      <c r="D276"/>
      <c r="E276"/>
      <c r="F276"/>
      <c r="G276"/>
      <c r="H276"/>
      <c r="I276"/>
      <c r="J276"/>
      <c r="K276"/>
      <c r="L276"/>
      <c r="M276"/>
      <c r="N276"/>
      <c r="O276"/>
      <c r="P276"/>
      <c r="Q276"/>
      <c r="R276"/>
      <c r="S276"/>
      <c r="T276"/>
      <c r="U276"/>
      <c r="V276"/>
      <c r="W276"/>
      <c r="X276"/>
    </row>
    <row r="277" spans="1:24" ht="15.75" customHeight="1" x14ac:dyDescent="0.2">
      <c r="A277"/>
      <c r="B277"/>
      <c r="C277"/>
      <c r="D277"/>
      <c r="E277"/>
      <c r="F277"/>
      <c r="G277"/>
      <c r="H277"/>
      <c r="I277"/>
      <c r="J277"/>
      <c r="K277"/>
      <c r="L277"/>
      <c r="M277"/>
      <c r="N277"/>
      <c r="O277"/>
      <c r="P277"/>
      <c r="Q277"/>
      <c r="R277"/>
      <c r="S277"/>
      <c r="T277"/>
      <c r="U277"/>
      <c r="V277"/>
      <c r="W277"/>
      <c r="X277"/>
    </row>
    <row r="278" spans="1:24" ht="15.75" customHeight="1" x14ac:dyDescent="0.2">
      <c r="A278"/>
      <c r="B278"/>
      <c r="C278"/>
      <c r="D278"/>
      <c r="E278"/>
      <c r="F278"/>
      <c r="G278"/>
      <c r="H278"/>
      <c r="I278"/>
      <c r="J278"/>
      <c r="K278"/>
      <c r="L278"/>
      <c r="M278"/>
      <c r="N278"/>
      <c r="O278"/>
      <c r="P278"/>
      <c r="Q278"/>
      <c r="R278"/>
      <c r="S278"/>
      <c r="T278"/>
      <c r="U278"/>
      <c r="V278"/>
      <c r="W278"/>
      <c r="X278"/>
    </row>
    <row r="279" spans="1:24" ht="15.75" customHeight="1" x14ac:dyDescent="0.2">
      <c r="A279"/>
      <c r="B279"/>
      <c r="C279"/>
      <c r="D279"/>
      <c r="E279"/>
      <c r="F279"/>
      <c r="G279"/>
      <c r="H279"/>
      <c r="I279"/>
      <c r="J279"/>
      <c r="K279"/>
      <c r="L279"/>
      <c r="M279"/>
      <c r="N279"/>
      <c r="O279"/>
      <c r="P279"/>
      <c r="Q279"/>
      <c r="R279"/>
      <c r="S279"/>
      <c r="T279"/>
      <c r="U279"/>
      <c r="V279"/>
      <c r="W279"/>
      <c r="X279"/>
    </row>
    <row r="280" spans="1:24" ht="15.75" customHeight="1" x14ac:dyDescent="0.2">
      <c r="A280"/>
      <c r="B280"/>
      <c r="C280"/>
      <c r="D280"/>
      <c r="E280"/>
      <c r="F280"/>
      <c r="G280"/>
      <c r="H280"/>
      <c r="I280"/>
      <c r="J280"/>
      <c r="K280"/>
      <c r="L280"/>
      <c r="M280"/>
      <c r="N280"/>
      <c r="O280"/>
      <c r="P280"/>
      <c r="Q280"/>
      <c r="R280"/>
      <c r="S280"/>
      <c r="T280"/>
      <c r="U280"/>
      <c r="V280"/>
      <c r="W280"/>
      <c r="X280"/>
    </row>
    <row r="281" spans="1:24" ht="15.75" customHeight="1" x14ac:dyDescent="0.2">
      <c r="A281"/>
      <c r="B281"/>
      <c r="C281"/>
      <c r="D281"/>
      <c r="E281"/>
      <c r="F281"/>
      <c r="G281"/>
      <c r="H281"/>
      <c r="I281"/>
      <c r="J281"/>
      <c r="K281"/>
      <c r="L281"/>
      <c r="M281"/>
      <c r="N281"/>
      <c r="O281"/>
      <c r="P281"/>
      <c r="Q281"/>
      <c r="R281"/>
      <c r="S281"/>
      <c r="T281"/>
      <c r="U281"/>
      <c r="V281"/>
      <c r="W281"/>
      <c r="X281"/>
    </row>
    <row r="282" spans="1:24" ht="15.75" customHeight="1" x14ac:dyDescent="0.2">
      <c r="A282"/>
      <c r="B282"/>
      <c r="C282"/>
      <c r="D282"/>
      <c r="E282"/>
      <c r="F282"/>
      <c r="G282"/>
      <c r="H282"/>
      <c r="I282"/>
      <c r="J282"/>
      <c r="K282"/>
      <c r="L282"/>
      <c r="M282"/>
      <c r="N282"/>
      <c r="O282"/>
      <c r="P282"/>
      <c r="Q282"/>
      <c r="R282"/>
      <c r="S282"/>
      <c r="T282"/>
      <c r="U282"/>
      <c r="V282"/>
      <c r="W282"/>
      <c r="X282"/>
    </row>
    <row r="283" spans="1:24" ht="15.75" customHeight="1" x14ac:dyDescent="0.2">
      <c r="A283"/>
      <c r="B283"/>
      <c r="C283"/>
      <c r="D283"/>
      <c r="E283"/>
      <c r="F283"/>
      <c r="G283"/>
      <c r="H283"/>
      <c r="I283"/>
      <c r="J283"/>
      <c r="K283"/>
      <c r="L283"/>
      <c r="M283"/>
      <c r="N283"/>
      <c r="O283"/>
      <c r="P283"/>
      <c r="Q283"/>
      <c r="R283"/>
      <c r="S283"/>
      <c r="T283"/>
      <c r="U283"/>
      <c r="V283"/>
      <c r="W283"/>
      <c r="X283"/>
    </row>
    <row r="284" spans="1:24" ht="15.75" customHeight="1" x14ac:dyDescent="0.2">
      <c r="A284"/>
      <c r="B284"/>
      <c r="C284"/>
      <c r="D284"/>
      <c r="E284"/>
      <c r="F284"/>
      <c r="G284"/>
      <c r="H284"/>
      <c r="I284"/>
      <c r="J284"/>
      <c r="K284"/>
      <c r="L284"/>
      <c r="M284"/>
      <c r="N284"/>
      <c r="O284"/>
      <c r="P284"/>
      <c r="Q284"/>
      <c r="R284"/>
      <c r="S284"/>
      <c r="T284"/>
      <c r="U284"/>
      <c r="V284"/>
      <c r="W284"/>
      <c r="X284"/>
    </row>
    <row r="285" spans="1:24" ht="15.75" customHeight="1" x14ac:dyDescent="0.2">
      <c r="A285"/>
      <c r="B285"/>
      <c r="C285"/>
      <c r="D285"/>
      <c r="E285"/>
      <c r="F285"/>
      <c r="G285"/>
      <c r="H285"/>
      <c r="I285"/>
      <c r="J285"/>
      <c r="K285"/>
      <c r="L285"/>
      <c r="M285"/>
      <c r="N285"/>
      <c r="O285"/>
      <c r="P285"/>
      <c r="Q285"/>
      <c r="R285"/>
      <c r="S285"/>
      <c r="T285"/>
      <c r="U285"/>
      <c r="V285"/>
      <c r="W285"/>
      <c r="X285"/>
    </row>
    <row r="286" spans="1:24" ht="15.75" customHeight="1" x14ac:dyDescent="0.2">
      <c r="A286"/>
      <c r="B286"/>
      <c r="C286"/>
      <c r="D286"/>
      <c r="E286"/>
      <c r="F286"/>
      <c r="G286"/>
      <c r="H286"/>
      <c r="I286"/>
      <c r="J286"/>
      <c r="K286"/>
      <c r="L286"/>
      <c r="M286"/>
      <c r="N286"/>
      <c r="O286"/>
      <c r="P286"/>
      <c r="Q286"/>
      <c r="R286"/>
      <c r="S286"/>
      <c r="T286"/>
      <c r="U286"/>
      <c r="V286"/>
      <c r="W286"/>
      <c r="X286"/>
    </row>
    <row r="287" spans="1:24" ht="15.75" customHeight="1" x14ac:dyDescent="0.2">
      <c r="A287"/>
      <c r="B287"/>
      <c r="C287"/>
      <c r="D287"/>
      <c r="E287"/>
      <c r="F287"/>
      <c r="G287"/>
      <c r="H287"/>
      <c r="I287"/>
      <c r="J287"/>
      <c r="K287"/>
      <c r="L287"/>
      <c r="M287"/>
      <c r="N287"/>
      <c r="O287"/>
      <c r="P287"/>
      <c r="Q287"/>
      <c r="R287"/>
      <c r="S287"/>
      <c r="T287"/>
      <c r="U287"/>
      <c r="V287"/>
      <c r="W287"/>
      <c r="X287"/>
    </row>
    <row r="288" spans="1:24" ht="15.75" customHeight="1" x14ac:dyDescent="0.2">
      <c r="A288"/>
      <c r="B288"/>
      <c r="C288"/>
      <c r="D288"/>
      <c r="E288"/>
      <c r="F288"/>
      <c r="G288"/>
      <c r="H288"/>
      <c r="I288"/>
      <c r="J288"/>
      <c r="K288"/>
      <c r="L288"/>
      <c r="M288"/>
      <c r="N288"/>
      <c r="O288"/>
      <c r="P288"/>
      <c r="Q288"/>
      <c r="R288"/>
      <c r="S288"/>
      <c r="T288"/>
      <c r="U288"/>
      <c r="V288"/>
      <c r="W288"/>
      <c r="X288"/>
    </row>
    <row r="289" spans="1:24" ht="15.75" customHeight="1" x14ac:dyDescent="0.2">
      <c r="A289"/>
      <c r="B289"/>
      <c r="C289"/>
      <c r="D289"/>
      <c r="E289"/>
      <c r="F289"/>
      <c r="G289"/>
      <c r="H289"/>
      <c r="I289"/>
      <c r="J289"/>
      <c r="K289"/>
      <c r="L289"/>
      <c r="M289"/>
      <c r="N289"/>
      <c r="O289"/>
      <c r="P289"/>
      <c r="Q289"/>
      <c r="R289"/>
      <c r="S289"/>
      <c r="T289"/>
      <c r="U289"/>
      <c r="V289"/>
      <c r="W289"/>
      <c r="X289"/>
    </row>
    <row r="290" spans="1:24" ht="15.75" customHeight="1" x14ac:dyDescent="0.2">
      <c r="A290"/>
      <c r="B290"/>
      <c r="C290"/>
      <c r="D290"/>
      <c r="E290"/>
      <c r="F290"/>
      <c r="G290"/>
      <c r="H290"/>
      <c r="I290"/>
      <c r="J290"/>
      <c r="K290"/>
      <c r="L290"/>
      <c r="M290"/>
      <c r="N290"/>
      <c r="O290"/>
      <c r="P290"/>
      <c r="Q290"/>
      <c r="R290"/>
      <c r="S290"/>
      <c r="T290"/>
      <c r="U290"/>
      <c r="V290"/>
      <c r="W290"/>
      <c r="X290"/>
    </row>
    <row r="291" spans="1:24" ht="15.75" customHeight="1" x14ac:dyDescent="0.2">
      <c r="A291"/>
      <c r="B291"/>
      <c r="C291"/>
      <c r="D291"/>
      <c r="E291"/>
      <c r="F291"/>
      <c r="G291"/>
      <c r="H291"/>
      <c r="I291"/>
      <c r="J291"/>
      <c r="K291"/>
      <c r="L291"/>
      <c r="M291"/>
      <c r="N291"/>
      <c r="O291"/>
      <c r="P291"/>
      <c r="Q291"/>
      <c r="R291"/>
      <c r="S291"/>
      <c r="T291"/>
      <c r="U291"/>
      <c r="V291"/>
      <c r="W291"/>
      <c r="X291"/>
    </row>
    <row r="292" spans="1:24" ht="15.75" customHeight="1" x14ac:dyDescent="0.2">
      <c r="A292"/>
      <c r="B292"/>
      <c r="C292"/>
      <c r="D292"/>
      <c r="E292"/>
      <c r="F292"/>
      <c r="G292"/>
      <c r="H292"/>
      <c r="I292"/>
      <c r="J292"/>
      <c r="K292"/>
      <c r="L292"/>
      <c r="M292"/>
      <c r="N292"/>
      <c r="O292"/>
      <c r="P292"/>
      <c r="Q292"/>
      <c r="R292"/>
      <c r="S292"/>
      <c r="T292"/>
      <c r="U292"/>
      <c r="V292"/>
      <c r="W292"/>
      <c r="X292"/>
    </row>
    <row r="293" spans="1:24" ht="15.75" customHeight="1" x14ac:dyDescent="0.2">
      <c r="A293"/>
      <c r="B293"/>
      <c r="C293"/>
      <c r="D293"/>
      <c r="E293"/>
      <c r="F293"/>
      <c r="G293"/>
      <c r="H293"/>
      <c r="I293"/>
      <c r="J293"/>
      <c r="K293"/>
      <c r="L293"/>
      <c r="M293"/>
      <c r="N293"/>
      <c r="O293"/>
      <c r="P293"/>
      <c r="Q293"/>
      <c r="R293"/>
      <c r="S293"/>
      <c r="T293"/>
      <c r="U293"/>
      <c r="V293"/>
      <c r="W293"/>
      <c r="X293"/>
    </row>
    <row r="294" spans="1:24" ht="15.75" customHeight="1" x14ac:dyDescent="0.2">
      <c r="A294"/>
      <c r="B294"/>
      <c r="C294"/>
      <c r="D294"/>
      <c r="E294"/>
      <c r="F294"/>
      <c r="G294"/>
      <c r="H294"/>
      <c r="I294"/>
      <c r="J294"/>
      <c r="K294"/>
      <c r="L294"/>
      <c r="M294"/>
      <c r="N294"/>
      <c r="O294"/>
      <c r="P294"/>
      <c r="Q294"/>
      <c r="R294"/>
      <c r="S294"/>
      <c r="T294"/>
      <c r="U294"/>
      <c r="V294"/>
      <c r="W294"/>
      <c r="X294"/>
    </row>
    <row r="295" spans="1:24" ht="15.75" customHeight="1" x14ac:dyDescent="0.2">
      <c r="A295"/>
      <c r="B295"/>
      <c r="C295"/>
      <c r="D295"/>
      <c r="E295"/>
      <c r="F295"/>
      <c r="G295"/>
      <c r="H295"/>
      <c r="I295"/>
      <c r="J295"/>
      <c r="K295"/>
      <c r="L295"/>
      <c r="M295"/>
      <c r="N295"/>
      <c r="O295"/>
      <c r="P295"/>
      <c r="Q295"/>
      <c r="R295"/>
      <c r="S295"/>
      <c r="T295"/>
      <c r="U295"/>
      <c r="V295"/>
      <c r="W295"/>
      <c r="X295"/>
    </row>
    <row r="296" spans="1:24" ht="15.75" customHeight="1" x14ac:dyDescent="0.2">
      <c r="A296"/>
      <c r="B296"/>
      <c r="C296"/>
      <c r="D296"/>
      <c r="E296"/>
      <c r="F296"/>
      <c r="G296"/>
      <c r="H296"/>
      <c r="I296"/>
      <c r="J296"/>
      <c r="K296"/>
      <c r="L296"/>
      <c r="M296"/>
      <c r="N296"/>
      <c r="O296"/>
      <c r="P296"/>
      <c r="Q296"/>
      <c r="R296"/>
      <c r="S296"/>
      <c r="T296"/>
      <c r="U296"/>
      <c r="V296"/>
      <c r="W296"/>
      <c r="X296"/>
    </row>
    <row r="297" spans="1:24" ht="15.75" customHeight="1" x14ac:dyDescent="0.2">
      <c r="A297"/>
      <c r="B297"/>
      <c r="C297"/>
      <c r="D297"/>
      <c r="E297"/>
      <c r="F297"/>
      <c r="G297"/>
      <c r="H297"/>
      <c r="I297"/>
      <c r="J297"/>
      <c r="K297"/>
      <c r="L297"/>
      <c r="M297"/>
      <c r="N297"/>
      <c r="O297"/>
      <c r="P297"/>
      <c r="Q297"/>
      <c r="R297"/>
      <c r="S297"/>
      <c r="T297"/>
      <c r="U297"/>
      <c r="V297"/>
      <c r="W297"/>
      <c r="X297"/>
    </row>
    <row r="298" spans="1:24" ht="15.75" customHeight="1" x14ac:dyDescent="0.2">
      <c r="A298"/>
      <c r="B298"/>
      <c r="C298"/>
      <c r="D298"/>
      <c r="E298"/>
      <c r="F298"/>
      <c r="G298"/>
      <c r="H298"/>
      <c r="I298"/>
      <c r="J298"/>
      <c r="K298"/>
      <c r="L298"/>
      <c r="M298"/>
      <c r="N298"/>
      <c r="O298"/>
      <c r="P298"/>
      <c r="Q298"/>
      <c r="R298"/>
      <c r="S298"/>
      <c r="T298"/>
      <c r="U298"/>
      <c r="V298"/>
      <c r="W298"/>
      <c r="X298"/>
    </row>
    <row r="299" spans="1:24" ht="15.75" customHeight="1" x14ac:dyDescent="0.2">
      <c r="A299"/>
      <c r="B299"/>
      <c r="C299"/>
      <c r="D299"/>
      <c r="E299"/>
      <c r="F299"/>
      <c r="G299"/>
      <c r="H299"/>
      <c r="I299"/>
      <c r="J299"/>
      <c r="K299"/>
      <c r="L299"/>
      <c r="M299"/>
      <c r="N299"/>
      <c r="O299"/>
      <c r="P299"/>
      <c r="Q299"/>
      <c r="R299"/>
      <c r="S299"/>
      <c r="T299"/>
      <c r="U299"/>
      <c r="V299"/>
      <c r="W299"/>
      <c r="X299"/>
    </row>
    <row r="300" spans="1:24" ht="15.75" customHeight="1" x14ac:dyDescent="0.2">
      <c r="A300"/>
      <c r="B300"/>
      <c r="C300"/>
      <c r="D300"/>
      <c r="E300"/>
      <c r="F300"/>
      <c r="G300"/>
      <c r="H300"/>
      <c r="I300"/>
      <c r="J300"/>
      <c r="K300"/>
      <c r="L300"/>
      <c r="M300"/>
      <c r="N300"/>
      <c r="O300"/>
      <c r="P300"/>
      <c r="Q300"/>
      <c r="R300"/>
      <c r="S300"/>
      <c r="T300"/>
      <c r="U300"/>
      <c r="V300"/>
      <c r="W300"/>
      <c r="X300"/>
    </row>
    <row r="301" spans="1:24" ht="15.75" customHeight="1" x14ac:dyDescent="0.2">
      <c r="A301"/>
      <c r="B301"/>
      <c r="C301"/>
      <c r="D301"/>
      <c r="E301"/>
      <c r="F301"/>
      <c r="G301"/>
      <c r="H301"/>
      <c r="I301"/>
      <c r="J301"/>
      <c r="K301"/>
      <c r="L301"/>
      <c r="M301"/>
      <c r="N301"/>
      <c r="O301"/>
      <c r="P301"/>
      <c r="Q301"/>
      <c r="R301"/>
      <c r="S301"/>
      <c r="T301"/>
      <c r="U301"/>
      <c r="V301"/>
      <c r="W301"/>
      <c r="X301"/>
    </row>
    <row r="302" spans="1:24" ht="15.75" customHeight="1" x14ac:dyDescent="0.2">
      <c r="A302"/>
      <c r="B302"/>
      <c r="C302"/>
      <c r="D302"/>
      <c r="E302"/>
      <c r="F302"/>
      <c r="G302"/>
      <c r="H302"/>
      <c r="I302"/>
      <c r="J302"/>
      <c r="K302"/>
      <c r="L302"/>
      <c r="M302"/>
      <c r="N302"/>
      <c r="O302"/>
      <c r="P302"/>
      <c r="Q302"/>
      <c r="R302"/>
      <c r="S302"/>
      <c r="T302"/>
      <c r="U302"/>
      <c r="V302"/>
      <c r="W302"/>
      <c r="X302"/>
    </row>
    <row r="303" spans="1:24" ht="15.75" customHeight="1" x14ac:dyDescent="0.2">
      <c r="A303"/>
      <c r="B303"/>
      <c r="C303"/>
      <c r="D303"/>
      <c r="E303"/>
      <c r="F303"/>
      <c r="G303"/>
      <c r="H303"/>
      <c r="I303"/>
      <c r="J303"/>
      <c r="K303"/>
      <c r="L303"/>
      <c r="M303"/>
      <c r="N303"/>
      <c r="O303"/>
      <c r="P303"/>
      <c r="Q303"/>
      <c r="R303"/>
      <c r="S303"/>
      <c r="T303"/>
      <c r="U303"/>
      <c r="V303"/>
      <c r="W303"/>
      <c r="X303"/>
    </row>
    <row r="304" spans="1:24" ht="15.75" customHeight="1" x14ac:dyDescent="0.2">
      <c r="A304"/>
      <c r="B304"/>
      <c r="C304"/>
      <c r="D304"/>
      <c r="E304"/>
      <c r="F304"/>
      <c r="G304"/>
      <c r="H304"/>
      <c r="I304"/>
      <c r="J304"/>
      <c r="K304"/>
      <c r="L304"/>
      <c r="M304"/>
      <c r="N304"/>
      <c r="O304"/>
      <c r="P304"/>
      <c r="Q304"/>
      <c r="R304"/>
      <c r="S304"/>
      <c r="T304"/>
      <c r="U304"/>
      <c r="V304"/>
      <c r="W304"/>
      <c r="X304"/>
    </row>
    <row r="305" spans="1:24" ht="15.75" customHeight="1" x14ac:dyDescent="0.2">
      <c r="A305"/>
      <c r="B305"/>
      <c r="C305"/>
      <c r="D305"/>
      <c r="E305"/>
      <c r="F305"/>
      <c r="G305"/>
      <c r="H305"/>
      <c r="I305"/>
      <c r="J305"/>
      <c r="K305"/>
      <c r="L305"/>
      <c r="M305"/>
      <c r="N305"/>
      <c r="O305"/>
      <c r="P305"/>
      <c r="Q305"/>
      <c r="R305"/>
      <c r="S305"/>
      <c r="T305"/>
      <c r="U305"/>
      <c r="V305"/>
      <c r="W305"/>
      <c r="X305"/>
    </row>
    <row r="306" spans="1:24" ht="15.75" customHeight="1" x14ac:dyDescent="0.2">
      <c r="A306"/>
      <c r="B306"/>
      <c r="C306"/>
      <c r="D306"/>
      <c r="E306"/>
      <c r="F306"/>
      <c r="G306"/>
      <c r="H306"/>
      <c r="I306"/>
      <c r="J306"/>
      <c r="K306"/>
      <c r="L306"/>
      <c r="M306"/>
      <c r="N306"/>
      <c r="O306"/>
      <c r="P306"/>
      <c r="Q306"/>
      <c r="R306"/>
      <c r="S306"/>
      <c r="T306"/>
      <c r="U306"/>
      <c r="V306"/>
      <c r="W306"/>
      <c r="X306"/>
    </row>
    <row r="307" spans="1:24" ht="15.75" customHeight="1" x14ac:dyDescent="0.2">
      <c r="A307"/>
      <c r="B307"/>
      <c r="C307"/>
      <c r="D307"/>
      <c r="E307"/>
      <c r="F307"/>
      <c r="G307"/>
      <c r="H307"/>
      <c r="I307"/>
      <c r="J307"/>
      <c r="K307"/>
      <c r="L307"/>
      <c r="M307"/>
      <c r="N307"/>
      <c r="O307"/>
      <c r="P307"/>
      <c r="Q307"/>
      <c r="R307"/>
      <c r="S307"/>
      <c r="T307"/>
      <c r="U307"/>
      <c r="V307"/>
      <c r="W307"/>
      <c r="X307"/>
    </row>
    <row r="308" spans="1:24" ht="15.75" customHeight="1" x14ac:dyDescent="0.2">
      <c r="A308"/>
      <c r="B308"/>
      <c r="C308"/>
      <c r="D308"/>
      <c r="E308"/>
      <c r="F308"/>
      <c r="G308"/>
      <c r="H308"/>
      <c r="I308"/>
      <c r="J308"/>
      <c r="K308"/>
      <c r="L308"/>
      <c r="M308"/>
      <c r="N308"/>
      <c r="O308"/>
      <c r="P308"/>
      <c r="Q308"/>
      <c r="R308"/>
      <c r="S308"/>
      <c r="T308"/>
      <c r="U308"/>
      <c r="V308"/>
      <c r="W308"/>
      <c r="X308"/>
    </row>
    <row r="309" spans="1:24" ht="15.75" customHeight="1" x14ac:dyDescent="0.2">
      <c r="A309"/>
      <c r="B309"/>
      <c r="C309"/>
      <c r="D309"/>
      <c r="E309"/>
      <c r="F309"/>
      <c r="G309"/>
      <c r="H309"/>
      <c r="I309"/>
      <c r="J309"/>
      <c r="K309"/>
      <c r="L309"/>
      <c r="M309"/>
      <c r="N309"/>
      <c r="O309"/>
      <c r="P309"/>
      <c r="Q309"/>
      <c r="R309"/>
      <c r="S309"/>
      <c r="T309"/>
      <c r="U309"/>
      <c r="V309"/>
      <c r="W309"/>
      <c r="X309"/>
    </row>
    <row r="310" spans="1:24" ht="15.75" customHeight="1" x14ac:dyDescent="0.2">
      <c r="A310"/>
      <c r="B310"/>
      <c r="C310"/>
      <c r="D310"/>
      <c r="E310"/>
      <c r="F310"/>
      <c r="G310"/>
      <c r="H310"/>
      <c r="I310"/>
      <c r="J310"/>
      <c r="K310"/>
      <c r="L310"/>
      <c r="M310"/>
      <c r="N310"/>
      <c r="O310"/>
      <c r="P310"/>
      <c r="Q310"/>
      <c r="R310"/>
      <c r="S310"/>
      <c r="T310"/>
      <c r="U310"/>
      <c r="V310"/>
      <c r="W310"/>
      <c r="X310"/>
    </row>
    <row r="311" spans="1:24" ht="15.75" customHeight="1" x14ac:dyDescent="0.2">
      <c r="A311"/>
      <c r="B311"/>
      <c r="C311"/>
      <c r="D311"/>
      <c r="E311"/>
      <c r="F311"/>
      <c r="G311"/>
      <c r="H311"/>
      <c r="I311"/>
      <c r="J311"/>
      <c r="K311"/>
      <c r="L311"/>
      <c r="M311"/>
      <c r="N311"/>
      <c r="O311"/>
      <c r="P311"/>
      <c r="Q311"/>
      <c r="R311"/>
      <c r="S311"/>
      <c r="T311"/>
      <c r="U311"/>
      <c r="V311"/>
      <c r="W311"/>
      <c r="X311"/>
    </row>
    <row r="312" spans="1:24" ht="15.75" customHeight="1" x14ac:dyDescent="0.2">
      <c r="A312"/>
      <c r="B312"/>
      <c r="C312"/>
      <c r="D312"/>
      <c r="E312"/>
      <c r="F312"/>
      <c r="G312"/>
      <c r="H312"/>
      <c r="I312"/>
      <c r="J312"/>
      <c r="K312"/>
      <c r="L312"/>
      <c r="M312"/>
      <c r="N312"/>
      <c r="O312"/>
      <c r="P312"/>
      <c r="Q312"/>
      <c r="R312"/>
      <c r="S312"/>
      <c r="T312"/>
      <c r="U312"/>
      <c r="V312"/>
      <c r="W312"/>
      <c r="X312"/>
    </row>
    <row r="313" spans="1:24" ht="15.75" customHeight="1" x14ac:dyDescent="0.2">
      <c r="A313"/>
      <c r="B313"/>
      <c r="C313"/>
      <c r="D313"/>
      <c r="E313"/>
      <c r="F313"/>
      <c r="G313"/>
      <c r="H313"/>
      <c r="I313"/>
      <c r="J313"/>
      <c r="K313"/>
      <c r="L313"/>
      <c r="M313"/>
      <c r="N313"/>
      <c r="O313"/>
      <c r="P313"/>
      <c r="Q313"/>
      <c r="R313"/>
      <c r="S313"/>
      <c r="T313"/>
      <c r="U313"/>
      <c r="V313"/>
      <c r="W313"/>
      <c r="X313"/>
    </row>
    <row r="314" spans="1:24" ht="15.75" customHeight="1" x14ac:dyDescent="0.2">
      <c r="A314"/>
      <c r="B314"/>
      <c r="C314"/>
      <c r="D314"/>
      <c r="E314"/>
      <c r="F314"/>
      <c r="G314"/>
      <c r="H314"/>
      <c r="I314"/>
      <c r="J314"/>
      <c r="K314"/>
      <c r="L314"/>
      <c r="M314"/>
      <c r="N314"/>
      <c r="O314"/>
      <c r="P314"/>
      <c r="Q314"/>
      <c r="R314"/>
      <c r="S314"/>
      <c r="T314"/>
      <c r="U314"/>
      <c r="V314"/>
      <c r="W314"/>
      <c r="X314"/>
    </row>
    <row r="315" spans="1:24" ht="15.75" customHeight="1" x14ac:dyDescent="0.2">
      <c r="A315"/>
      <c r="B315"/>
      <c r="C315"/>
      <c r="D315"/>
      <c r="E315"/>
      <c r="F315"/>
      <c r="G315"/>
      <c r="H315"/>
      <c r="I315"/>
      <c r="J315"/>
      <c r="K315"/>
      <c r="L315"/>
      <c r="M315"/>
      <c r="N315"/>
      <c r="O315"/>
      <c r="P315"/>
      <c r="Q315"/>
      <c r="R315"/>
      <c r="S315"/>
      <c r="T315"/>
      <c r="U315"/>
      <c r="V315"/>
      <c r="W315"/>
      <c r="X315"/>
    </row>
    <row r="316" spans="1:24" ht="15.75" customHeight="1" x14ac:dyDescent="0.2">
      <c r="A316"/>
      <c r="B316"/>
      <c r="C316"/>
      <c r="D316"/>
      <c r="E316"/>
      <c r="F316"/>
      <c r="G316"/>
      <c r="H316"/>
      <c r="I316"/>
      <c r="J316"/>
      <c r="K316"/>
      <c r="L316"/>
      <c r="M316"/>
      <c r="N316"/>
      <c r="O316"/>
      <c r="P316"/>
      <c r="Q316"/>
      <c r="R316"/>
      <c r="S316"/>
      <c r="T316"/>
      <c r="U316"/>
      <c r="V316"/>
      <c r="W316"/>
      <c r="X316"/>
    </row>
    <row r="317" spans="1:24" ht="15.75" customHeight="1" x14ac:dyDescent="0.2">
      <c r="A317"/>
      <c r="B317"/>
      <c r="C317"/>
      <c r="D317"/>
      <c r="E317"/>
      <c r="F317"/>
      <c r="G317"/>
      <c r="H317"/>
      <c r="I317"/>
      <c r="J317"/>
      <c r="K317"/>
      <c r="L317"/>
      <c r="M317"/>
      <c r="N317"/>
      <c r="O317"/>
      <c r="P317"/>
      <c r="Q317"/>
      <c r="R317"/>
      <c r="S317"/>
      <c r="T317"/>
      <c r="U317"/>
      <c r="V317"/>
      <c r="W317"/>
      <c r="X317"/>
    </row>
    <row r="318" spans="1:24" ht="15.75" customHeight="1" x14ac:dyDescent="0.2">
      <c r="A318"/>
      <c r="B318"/>
      <c r="C318"/>
      <c r="D318"/>
      <c r="E318"/>
      <c r="F318"/>
      <c r="G318"/>
      <c r="H318"/>
      <c r="I318"/>
      <c r="J318"/>
      <c r="K318"/>
      <c r="L318"/>
      <c r="M318"/>
      <c r="N318"/>
      <c r="O318"/>
      <c r="P318"/>
      <c r="Q318"/>
      <c r="R318"/>
      <c r="S318"/>
      <c r="T318"/>
      <c r="U318"/>
      <c r="V318"/>
      <c r="W318"/>
      <c r="X318"/>
    </row>
    <row r="319" spans="1:24" ht="15.75" customHeight="1" x14ac:dyDescent="0.2">
      <c r="A319"/>
      <c r="B319"/>
      <c r="C319"/>
      <c r="D319"/>
      <c r="E319"/>
      <c r="F319"/>
      <c r="G319"/>
      <c r="H319"/>
      <c r="I319"/>
      <c r="J319"/>
      <c r="K319"/>
      <c r="L319"/>
      <c r="M319"/>
      <c r="N319"/>
      <c r="O319"/>
      <c r="P319"/>
      <c r="Q319"/>
      <c r="R319"/>
      <c r="S319"/>
      <c r="T319"/>
      <c r="U319"/>
      <c r="V319"/>
      <c r="W319"/>
      <c r="X319"/>
    </row>
    <row r="320" spans="1:24" ht="15.75" customHeight="1" x14ac:dyDescent="0.2">
      <c r="A320"/>
      <c r="B320"/>
      <c r="C320"/>
      <c r="D320"/>
      <c r="E320"/>
      <c r="F320"/>
      <c r="G320"/>
      <c r="H320"/>
      <c r="I320"/>
      <c r="J320"/>
      <c r="K320"/>
      <c r="L320"/>
      <c r="M320"/>
      <c r="N320"/>
      <c r="O320"/>
      <c r="P320"/>
      <c r="Q320"/>
      <c r="R320"/>
      <c r="S320"/>
      <c r="T320"/>
      <c r="U320"/>
      <c r="V320"/>
      <c r="W320"/>
      <c r="X320"/>
    </row>
    <row r="321" spans="1:24" ht="15.75" customHeight="1" x14ac:dyDescent="0.2">
      <c r="A321"/>
      <c r="B321"/>
      <c r="C321"/>
      <c r="D321"/>
      <c r="E321"/>
      <c r="F321"/>
      <c r="G321"/>
      <c r="H321"/>
      <c r="I321"/>
      <c r="J321"/>
      <c r="K321"/>
      <c r="L321"/>
      <c r="M321"/>
      <c r="N321"/>
      <c r="O321"/>
      <c r="P321"/>
      <c r="Q321"/>
      <c r="R321"/>
      <c r="S321"/>
      <c r="T321"/>
      <c r="U321"/>
      <c r="V321"/>
      <c r="W321"/>
      <c r="X321"/>
    </row>
    <row r="322" spans="1:24" ht="15.75" customHeight="1" x14ac:dyDescent="0.2">
      <c r="A322"/>
      <c r="B322"/>
      <c r="C322"/>
      <c r="D322"/>
      <c r="E322"/>
      <c r="F322"/>
      <c r="G322"/>
      <c r="H322"/>
      <c r="I322"/>
      <c r="J322"/>
      <c r="K322"/>
      <c r="L322"/>
      <c r="M322"/>
      <c r="N322"/>
      <c r="O322"/>
      <c r="P322"/>
      <c r="Q322"/>
      <c r="R322"/>
      <c r="S322"/>
      <c r="T322"/>
      <c r="U322"/>
      <c r="V322"/>
      <c r="W322"/>
      <c r="X322"/>
    </row>
    <row r="323" spans="1:24" ht="15.75" customHeight="1" x14ac:dyDescent="0.2">
      <c r="A323"/>
      <c r="B323"/>
      <c r="C323"/>
      <c r="D323"/>
      <c r="E323"/>
      <c r="F323"/>
      <c r="G323"/>
      <c r="H323"/>
      <c r="I323"/>
      <c r="J323"/>
      <c r="K323"/>
      <c r="L323"/>
      <c r="M323"/>
      <c r="N323"/>
      <c r="O323"/>
      <c r="P323"/>
      <c r="Q323"/>
      <c r="R323"/>
      <c r="S323"/>
      <c r="T323"/>
      <c r="U323"/>
      <c r="V323"/>
      <c r="W323"/>
      <c r="X323"/>
    </row>
    <row r="324" spans="1:24" ht="15.75" customHeight="1" x14ac:dyDescent="0.2">
      <c r="A324"/>
      <c r="B324"/>
      <c r="C324"/>
      <c r="D324"/>
      <c r="E324"/>
      <c r="F324"/>
      <c r="G324"/>
      <c r="H324"/>
      <c r="I324"/>
      <c r="J324"/>
      <c r="K324"/>
      <c r="L324"/>
      <c r="M324"/>
      <c r="N324"/>
      <c r="O324"/>
      <c r="P324"/>
      <c r="Q324"/>
      <c r="R324"/>
      <c r="S324"/>
      <c r="T324"/>
      <c r="U324"/>
      <c r="V324"/>
      <c r="W324"/>
      <c r="X324"/>
    </row>
    <row r="325" spans="1:24" ht="15.75" customHeight="1" x14ac:dyDescent="0.2">
      <c r="A325"/>
      <c r="B325"/>
      <c r="C325"/>
      <c r="D325"/>
      <c r="E325"/>
      <c r="F325"/>
      <c r="G325"/>
      <c r="H325"/>
      <c r="I325"/>
      <c r="J325"/>
      <c r="K325"/>
      <c r="L325"/>
      <c r="M325"/>
      <c r="N325"/>
      <c r="O325"/>
      <c r="P325"/>
      <c r="Q325"/>
      <c r="R325"/>
      <c r="S325"/>
      <c r="T325"/>
      <c r="U325"/>
      <c r="V325"/>
      <c r="W325"/>
      <c r="X325"/>
    </row>
    <row r="326" spans="1:24" ht="15.75" customHeight="1" x14ac:dyDescent="0.2">
      <c r="A326"/>
      <c r="B326"/>
      <c r="C326"/>
      <c r="D326"/>
      <c r="E326"/>
      <c r="F326"/>
      <c r="G326"/>
      <c r="H326"/>
      <c r="I326"/>
      <c r="J326"/>
      <c r="K326"/>
      <c r="L326"/>
      <c r="M326"/>
      <c r="N326"/>
      <c r="O326"/>
      <c r="P326"/>
      <c r="Q326"/>
      <c r="R326"/>
      <c r="S326"/>
      <c r="T326"/>
      <c r="U326"/>
      <c r="V326"/>
      <c r="W326"/>
      <c r="X326"/>
    </row>
    <row r="327" spans="1:24" ht="15.75" customHeight="1" x14ac:dyDescent="0.2">
      <c r="A327"/>
      <c r="B327"/>
      <c r="C327"/>
      <c r="D327"/>
      <c r="E327"/>
      <c r="F327"/>
      <c r="G327"/>
      <c r="H327"/>
      <c r="I327"/>
      <c r="J327"/>
      <c r="K327"/>
      <c r="L327"/>
      <c r="M327"/>
      <c r="N327"/>
      <c r="O327"/>
      <c r="P327"/>
      <c r="Q327"/>
      <c r="R327"/>
      <c r="S327"/>
      <c r="T327"/>
      <c r="U327"/>
      <c r="V327"/>
      <c r="W327"/>
      <c r="X327"/>
    </row>
    <row r="328" spans="1:24" ht="15.75" customHeight="1" x14ac:dyDescent="0.2">
      <c r="A328"/>
      <c r="B328"/>
      <c r="C328"/>
      <c r="D328"/>
      <c r="E328"/>
      <c r="F328"/>
      <c r="G328"/>
      <c r="H328"/>
      <c r="I328"/>
      <c r="J328"/>
      <c r="K328"/>
      <c r="L328"/>
      <c r="M328"/>
      <c r="N328"/>
      <c r="O328"/>
      <c r="P328"/>
      <c r="Q328"/>
      <c r="R328"/>
      <c r="S328"/>
      <c r="T328"/>
      <c r="U328"/>
      <c r="V328"/>
      <c r="W328"/>
      <c r="X328"/>
    </row>
    <row r="329" spans="1:24" ht="15.75" customHeight="1" x14ac:dyDescent="0.2">
      <c r="A329"/>
      <c r="B329"/>
      <c r="C329"/>
      <c r="D329"/>
      <c r="E329"/>
      <c r="F329"/>
      <c r="G329"/>
      <c r="H329"/>
      <c r="I329"/>
      <c r="J329"/>
      <c r="K329"/>
      <c r="L329"/>
      <c r="M329"/>
      <c r="N329"/>
      <c r="O329"/>
      <c r="P329"/>
      <c r="Q329"/>
      <c r="R329"/>
      <c r="S329"/>
      <c r="T329"/>
      <c r="U329"/>
      <c r="V329"/>
      <c r="W329"/>
      <c r="X329"/>
    </row>
    <row r="330" spans="1:24" ht="15.75" customHeight="1" x14ac:dyDescent="0.2">
      <c r="A330"/>
      <c r="B330"/>
      <c r="C330"/>
      <c r="D330"/>
      <c r="E330"/>
      <c r="F330"/>
      <c r="G330"/>
      <c r="H330"/>
      <c r="I330"/>
      <c r="J330"/>
      <c r="K330"/>
      <c r="L330"/>
      <c r="M330"/>
      <c r="N330"/>
      <c r="O330"/>
      <c r="P330"/>
      <c r="Q330"/>
      <c r="R330"/>
      <c r="S330"/>
      <c r="T330"/>
      <c r="U330"/>
      <c r="V330"/>
      <c r="W330"/>
      <c r="X330"/>
    </row>
    <row r="331" spans="1:24" ht="15.75" customHeight="1" x14ac:dyDescent="0.2">
      <c r="A331"/>
      <c r="B331"/>
      <c r="C331"/>
      <c r="D331"/>
      <c r="E331"/>
      <c r="F331"/>
      <c r="G331"/>
      <c r="H331"/>
      <c r="I331"/>
      <c r="J331"/>
      <c r="K331"/>
      <c r="L331"/>
      <c r="M331"/>
      <c r="N331"/>
      <c r="O331"/>
      <c r="P331"/>
      <c r="Q331"/>
      <c r="R331"/>
      <c r="S331"/>
      <c r="T331"/>
      <c r="U331"/>
      <c r="V331"/>
      <c r="W331"/>
      <c r="X331"/>
    </row>
    <row r="332" spans="1:24" ht="15.75" customHeight="1" x14ac:dyDescent="0.2">
      <c r="A332"/>
      <c r="B332"/>
      <c r="C332"/>
      <c r="D332"/>
      <c r="E332"/>
      <c r="F332"/>
      <c r="G332"/>
      <c r="H332"/>
      <c r="I332"/>
      <c r="J332"/>
      <c r="K332"/>
      <c r="L332"/>
      <c r="M332"/>
      <c r="N332"/>
      <c r="O332"/>
      <c r="P332"/>
      <c r="Q332"/>
      <c r="R332"/>
      <c r="S332"/>
      <c r="T332"/>
      <c r="U332"/>
      <c r="V332"/>
      <c r="W332"/>
      <c r="X332"/>
    </row>
    <row r="333" spans="1:24" ht="15.75" customHeight="1" x14ac:dyDescent="0.2">
      <c r="A333"/>
      <c r="B333"/>
      <c r="C333"/>
      <c r="D333"/>
      <c r="E333"/>
      <c r="F333"/>
      <c r="G333"/>
      <c r="H333"/>
      <c r="I333"/>
      <c r="J333"/>
      <c r="K333"/>
      <c r="L333"/>
      <c r="M333"/>
      <c r="N333"/>
      <c r="O333"/>
      <c r="P333"/>
      <c r="Q333"/>
      <c r="R333"/>
      <c r="S333"/>
      <c r="T333"/>
      <c r="U333"/>
      <c r="V333"/>
      <c r="W333"/>
      <c r="X333"/>
    </row>
    <row r="334" spans="1:24" ht="15.75" customHeight="1" x14ac:dyDescent="0.2">
      <c r="A334"/>
      <c r="B334"/>
      <c r="C334"/>
      <c r="D334"/>
      <c r="E334"/>
      <c r="F334"/>
      <c r="G334"/>
      <c r="H334"/>
      <c r="I334"/>
      <c r="J334"/>
      <c r="K334"/>
      <c r="L334"/>
      <c r="M334"/>
      <c r="N334"/>
      <c r="O334"/>
      <c r="P334"/>
      <c r="Q334"/>
      <c r="R334"/>
      <c r="S334"/>
      <c r="T334"/>
      <c r="U334"/>
      <c r="V334"/>
      <c r="W334"/>
      <c r="X334"/>
    </row>
    <row r="335" spans="1:24" ht="15.75" customHeight="1" x14ac:dyDescent="0.2">
      <c r="A335"/>
      <c r="B335"/>
      <c r="C335"/>
      <c r="D335"/>
      <c r="E335"/>
      <c r="F335"/>
      <c r="G335"/>
      <c r="H335"/>
      <c r="I335"/>
      <c r="J335"/>
      <c r="K335"/>
      <c r="L335"/>
      <c r="M335"/>
      <c r="N335"/>
      <c r="O335"/>
      <c r="P335"/>
      <c r="Q335"/>
      <c r="R335"/>
      <c r="S335"/>
      <c r="T335"/>
      <c r="U335"/>
      <c r="V335"/>
      <c r="W335"/>
      <c r="X335"/>
    </row>
    <row r="336" spans="1:24" ht="15.75" customHeight="1" x14ac:dyDescent="0.2">
      <c r="A336"/>
      <c r="B336"/>
      <c r="C336"/>
      <c r="D336"/>
      <c r="E336"/>
      <c r="F336"/>
      <c r="G336"/>
      <c r="H336"/>
      <c r="I336"/>
      <c r="J336"/>
      <c r="K336"/>
      <c r="L336"/>
      <c r="M336"/>
      <c r="N336"/>
      <c r="O336"/>
      <c r="P336"/>
      <c r="Q336"/>
      <c r="R336"/>
      <c r="S336"/>
      <c r="T336"/>
      <c r="U336"/>
      <c r="V336"/>
      <c r="W336"/>
      <c r="X336"/>
    </row>
    <row r="337" spans="1:24" ht="15.75" customHeight="1" x14ac:dyDescent="0.2">
      <c r="A337"/>
      <c r="B337"/>
      <c r="C337"/>
      <c r="D337"/>
      <c r="E337"/>
      <c r="F337"/>
      <c r="G337"/>
      <c r="H337"/>
      <c r="I337"/>
      <c r="J337"/>
      <c r="K337"/>
      <c r="L337"/>
      <c r="M337"/>
      <c r="N337"/>
      <c r="O337"/>
      <c r="P337"/>
      <c r="Q337"/>
      <c r="R337"/>
      <c r="S337"/>
      <c r="T337"/>
      <c r="U337"/>
      <c r="V337"/>
      <c r="W337"/>
      <c r="X337"/>
    </row>
    <row r="338" spans="1:24" ht="15.75" customHeight="1" x14ac:dyDescent="0.2">
      <c r="A338"/>
      <c r="B338"/>
      <c r="C338"/>
      <c r="D338"/>
      <c r="E338"/>
      <c r="F338"/>
      <c r="G338"/>
      <c r="H338"/>
      <c r="I338"/>
      <c r="J338"/>
      <c r="K338"/>
      <c r="L338"/>
      <c r="M338"/>
      <c r="N338"/>
      <c r="O338"/>
      <c r="P338"/>
      <c r="Q338"/>
      <c r="R338"/>
      <c r="S338"/>
      <c r="T338"/>
      <c r="U338"/>
      <c r="V338"/>
      <c r="W338"/>
      <c r="X338"/>
    </row>
    <row r="339" spans="1:24" ht="15.75" customHeight="1" x14ac:dyDescent="0.2">
      <c r="A339"/>
      <c r="B339"/>
      <c r="C339"/>
      <c r="D339"/>
      <c r="E339"/>
      <c r="F339"/>
      <c r="G339"/>
      <c r="H339"/>
      <c r="I339"/>
      <c r="J339"/>
      <c r="K339"/>
      <c r="L339"/>
      <c r="M339"/>
      <c r="N339"/>
      <c r="O339"/>
      <c r="P339"/>
      <c r="Q339"/>
      <c r="R339"/>
      <c r="S339"/>
      <c r="T339"/>
      <c r="U339"/>
      <c r="V339"/>
      <c r="W339"/>
      <c r="X339"/>
    </row>
    <row r="340" spans="1:24" ht="15.75" customHeight="1" x14ac:dyDescent="0.2">
      <c r="A340"/>
      <c r="B340"/>
      <c r="C340"/>
      <c r="D340"/>
      <c r="E340"/>
      <c r="F340"/>
      <c r="G340"/>
      <c r="H340"/>
      <c r="I340"/>
      <c r="J340"/>
      <c r="K340"/>
      <c r="L340"/>
      <c r="M340"/>
      <c r="N340"/>
      <c r="O340"/>
      <c r="P340"/>
      <c r="Q340"/>
      <c r="R340"/>
      <c r="S340"/>
      <c r="T340"/>
      <c r="U340"/>
      <c r="V340"/>
      <c r="W340"/>
      <c r="X340"/>
    </row>
    <row r="341" spans="1:24" ht="15.75" customHeight="1" x14ac:dyDescent="0.2">
      <c r="A341"/>
      <c r="B341"/>
      <c r="C341"/>
      <c r="D341"/>
      <c r="E341"/>
      <c r="F341"/>
      <c r="G341"/>
      <c r="H341"/>
      <c r="I341"/>
      <c r="J341"/>
      <c r="K341"/>
      <c r="L341"/>
      <c r="M341"/>
      <c r="N341"/>
      <c r="O341"/>
      <c r="P341"/>
      <c r="Q341"/>
      <c r="R341"/>
      <c r="S341"/>
      <c r="T341"/>
      <c r="U341"/>
      <c r="V341"/>
      <c r="W341"/>
      <c r="X341"/>
    </row>
    <row r="342" spans="1:24" ht="15.75" customHeight="1" x14ac:dyDescent="0.2">
      <c r="A342"/>
      <c r="B342"/>
      <c r="C342"/>
      <c r="D342"/>
      <c r="E342"/>
      <c r="F342"/>
      <c r="G342"/>
      <c r="H342"/>
      <c r="I342"/>
      <c r="J342"/>
      <c r="K342"/>
      <c r="L342"/>
      <c r="M342"/>
      <c r="N342"/>
      <c r="O342"/>
      <c r="P342"/>
      <c r="Q342"/>
      <c r="R342"/>
      <c r="S342"/>
      <c r="T342"/>
      <c r="U342"/>
      <c r="V342"/>
      <c r="W342"/>
      <c r="X342"/>
    </row>
    <row r="343" spans="1:24" ht="15.75" customHeight="1" x14ac:dyDescent="0.2">
      <c r="A343"/>
      <c r="B343"/>
      <c r="C343"/>
      <c r="D343"/>
      <c r="E343"/>
      <c r="F343"/>
      <c r="G343"/>
      <c r="H343"/>
      <c r="I343"/>
      <c r="J343"/>
      <c r="K343"/>
      <c r="L343"/>
      <c r="M343"/>
      <c r="N343"/>
      <c r="O343"/>
      <c r="P343"/>
      <c r="Q343"/>
      <c r="R343"/>
      <c r="S343"/>
      <c r="T343"/>
      <c r="U343"/>
      <c r="V343"/>
      <c r="W343"/>
      <c r="X343"/>
    </row>
    <row r="344" spans="1:24" ht="15.75" customHeight="1" x14ac:dyDescent="0.2">
      <c r="A344"/>
      <c r="B344"/>
      <c r="C344"/>
      <c r="D344"/>
      <c r="E344"/>
      <c r="F344"/>
      <c r="G344"/>
      <c r="H344"/>
      <c r="I344"/>
      <c r="J344"/>
      <c r="K344"/>
      <c r="L344"/>
      <c r="M344"/>
      <c r="N344"/>
      <c r="O344"/>
      <c r="P344"/>
      <c r="Q344"/>
      <c r="R344"/>
      <c r="S344"/>
      <c r="T344"/>
      <c r="U344"/>
      <c r="V344"/>
      <c r="W344"/>
      <c r="X344"/>
    </row>
    <row r="345" spans="1:24" ht="15.75" customHeight="1" x14ac:dyDescent="0.2">
      <c r="A345"/>
      <c r="B345"/>
      <c r="C345"/>
      <c r="D345"/>
      <c r="E345"/>
      <c r="F345"/>
      <c r="G345"/>
      <c r="H345"/>
      <c r="I345"/>
      <c r="J345"/>
      <c r="K345"/>
      <c r="L345"/>
      <c r="M345"/>
      <c r="N345"/>
      <c r="O345"/>
      <c r="P345"/>
      <c r="Q345"/>
      <c r="R345"/>
      <c r="S345"/>
      <c r="T345"/>
      <c r="U345"/>
      <c r="V345"/>
      <c r="W345"/>
      <c r="X345"/>
    </row>
    <row r="346" spans="1:24" ht="15.75" customHeight="1" x14ac:dyDescent="0.2">
      <c r="A346"/>
      <c r="B346"/>
      <c r="C346"/>
      <c r="D346"/>
      <c r="E346"/>
      <c r="F346"/>
      <c r="G346"/>
      <c r="H346"/>
      <c r="I346"/>
      <c r="J346"/>
      <c r="K346"/>
      <c r="L346"/>
      <c r="M346"/>
      <c r="N346"/>
      <c r="O346"/>
      <c r="P346"/>
      <c r="Q346"/>
      <c r="R346"/>
      <c r="S346"/>
      <c r="T346"/>
      <c r="U346"/>
      <c r="V346"/>
      <c r="W346"/>
      <c r="X346"/>
    </row>
    <row r="347" spans="1:24" ht="15.75" customHeight="1" x14ac:dyDescent="0.2">
      <c r="A347"/>
      <c r="B347"/>
      <c r="C347"/>
      <c r="D347"/>
      <c r="E347"/>
      <c r="F347"/>
      <c r="G347"/>
      <c r="H347"/>
      <c r="I347"/>
      <c r="J347"/>
      <c r="K347"/>
      <c r="L347"/>
      <c r="M347"/>
      <c r="N347"/>
      <c r="O347"/>
      <c r="P347"/>
      <c r="Q347"/>
      <c r="R347"/>
      <c r="S347"/>
      <c r="T347"/>
      <c r="U347"/>
      <c r="V347"/>
      <c r="W347"/>
      <c r="X347"/>
    </row>
    <row r="348" spans="1:24" ht="15.75" customHeight="1" x14ac:dyDescent="0.2">
      <c r="A348"/>
      <c r="B348"/>
      <c r="C348"/>
      <c r="D348"/>
      <c r="E348"/>
      <c r="F348"/>
      <c r="G348"/>
      <c r="H348"/>
      <c r="I348"/>
      <c r="J348"/>
      <c r="K348"/>
      <c r="L348"/>
      <c r="M348"/>
      <c r="N348"/>
      <c r="O348"/>
      <c r="P348"/>
      <c r="Q348"/>
      <c r="R348"/>
      <c r="S348"/>
      <c r="T348"/>
      <c r="U348"/>
      <c r="V348"/>
      <c r="W348"/>
      <c r="X348"/>
    </row>
    <row r="349" spans="1:24" ht="15.75" customHeight="1" x14ac:dyDescent="0.2">
      <c r="A349"/>
      <c r="B349"/>
      <c r="C349"/>
      <c r="D349"/>
      <c r="E349"/>
      <c r="F349"/>
      <c r="G349"/>
      <c r="H349"/>
      <c r="I349"/>
      <c r="J349"/>
      <c r="K349"/>
      <c r="L349"/>
      <c r="M349"/>
      <c r="N349"/>
      <c r="O349"/>
      <c r="P349"/>
      <c r="Q349"/>
      <c r="R349"/>
      <c r="S349"/>
      <c r="T349"/>
      <c r="U349"/>
      <c r="V349"/>
      <c r="W349"/>
      <c r="X349"/>
    </row>
    <row r="350" spans="1:24" ht="15.75" customHeight="1" x14ac:dyDescent="0.2">
      <c r="A350"/>
      <c r="B350"/>
      <c r="C350"/>
      <c r="D350"/>
      <c r="E350"/>
      <c r="F350"/>
      <c r="G350"/>
      <c r="H350"/>
      <c r="I350"/>
      <c r="J350"/>
      <c r="K350"/>
      <c r="L350"/>
      <c r="M350"/>
      <c r="N350"/>
      <c r="O350"/>
      <c r="P350"/>
      <c r="Q350"/>
      <c r="R350"/>
      <c r="S350"/>
      <c r="T350"/>
      <c r="U350"/>
      <c r="V350"/>
      <c r="W350"/>
      <c r="X350"/>
    </row>
    <row r="351" spans="1:24" ht="15.75" customHeight="1" x14ac:dyDescent="0.2">
      <c r="A351"/>
      <c r="B351"/>
      <c r="C351"/>
      <c r="D351"/>
      <c r="E351"/>
      <c r="F351"/>
      <c r="G351"/>
      <c r="H351"/>
      <c r="I351"/>
      <c r="J351"/>
      <c r="K351"/>
      <c r="L351"/>
      <c r="M351"/>
      <c r="N351"/>
      <c r="O351"/>
      <c r="P351"/>
      <c r="Q351"/>
      <c r="R351"/>
      <c r="S351"/>
      <c r="T351"/>
      <c r="U351"/>
      <c r="V351"/>
      <c r="W351"/>
      <c r="X351"/>
    </row>
    <row r="352" spans="1:24" ht="15.75" customHeight="1" x14ac:dyDescent="0.2">
      <c r="A352"/>
      <c r="B352"/>
      <c r="C352"/>
      <c r="D352"/>
      <c r="E352"/>
      <c r="F352"/>
      <c r="G352"/>
      <c r="H352"/>
      <c r="I352"/>
      <c r="J352"/>
      <c r="K352"/>
      <c r="L352"/>
      <c r="M352"/>
      <c r="N352"/>
      <c r="O352"/>
      <c r="P352"/>
      <c r="Q352"/>
      <c r="R352"/>
      <c r="S352"/>
      <c r="T352"/>
      <c r="U352"/>
      <c r="V352"/>
      <c r="W352"/>
      <c r="X352"/>
    </row>
    <row r="353" spans="1:24" ht="15.75" customHeight="1" x14ac:dyDescent="0.2">
      <c r="A353"/>
      <c r="B353"/>
      <c r="C353"/>
      <c r="D353"/>
      <c r="E353"/>
      <c r="F353"/>
      <c r="G353"/>
      <c r="H353"/>
      <c r="I353"/>
      <c r="J353"/>
      <c r="K353"/>
      <c r="L353"/>
      <c r="M353"/>
      <c r="N353"/>
      <c r="O353"/>
      <c r="P353"/>
      <c r="Q353"/>
      <c r="R353"/>
      <c r="S353"/>
      <c r="T353"/>
      <c r="U353"/>
      <c r="V353"/>
      <c r="W353"/>
      <c r="X353"/>
    </row>
    <row r="354" spans="1:24" ht="15.75" customHeight="1" x14ac:dyDescent="0.2">
      <c r="A354"/>
      <c r="B354"/>
      <c r="C354"/>
      <c r="D354"/>
      <c r="E354"/>
      <c r="F354"/>
      <c r="G354"/>
      <c r="H354"/>
      <c r="I354"/>
      <c r="J354"/>
      <c r="K354"/>
      <c r="L354"/>
      <c r="M354"/>
      <c r="N354"/>
      <c r="O354"/>
      <c r="P354"/>
      <c r="Q354"/>
      <c r="R354"/>
      <c r="S354"/>
      <c r="T354"/>
      <c r="U354"/>
      <c r="V354"/>
      <c r="W354"/>
      <c r="X354"/>
    </row>
    <row r="355" spans="1:24" ht="15.75" customHeight="1" x14ac:dyDescent="0.2">
      <c r="A355"/>
      <c r="B355"/>
      <c r="C355"/>
      <c r="D355"/>
      <c r="E355"/>
      <c r="F355"/>
      <c r="G355"/>
      <c r="H355"/>
      <c r="I355"/>
      <c r="J355"/>
      <c r="K355"/>
      <c r="L355"/>
      <c r="M355"/>
      <c r="N355"/>
      <c r="O355"/>
      <c r="P355"/>
      <c r="Q355"/>
      <c r="R355"/>
      <c r="S355"/>
      <c r="T355"/>
      <c r="U355"/>
      <c r="V355"/>
      <c r="W355"/>
      <c r="X355"/>
    </row>
    <row r="356" spans="1:24" ht="15.75" customHeight="1" x14ac:dyDescent="0.2">
      <c r="A356"/>
      <c r="B356"/>
      <c r="C356"/>
      <c r="D356"/>
      <c r="E356"/>
      <c r="F356"/>
      <c r="G356"/>
      <c r="H356"/>
      <c r="I356"/>
      <c r="J356"/>
      <c r="K356"/>
      <c r="L356"/>
      <c r="M356"/>
      <c r="N356"/>
      <c r="O356"/>
      <c r="P356"/>
      <c r="Q356"/>
      <c r="R356"/>
      <c r="S356"/>
      <c r="T356"/>
      <c r="U356"/>
      <c r="V356"/>
      <c r="W356"/>
      <c r="X356"/>
    </row>
    <row r="357" spans="1:24" ht="15.75" customHeight="1" x14ac:dyDescent="0.2">
      <c r="A357"/>
      <c r="B357"/>
      <c r="C357"/>
      <c r="D357"/>
      <c r="E357"/>
      <c r="F357"/>
      <c r="G357"/>
      <c r="H357"/>
      <c r="I357"/>
      <c r="J357"/>
      <c r="K357"/>
      <c r="L357"/>
      <c r="M357"/>
      <c r="N357"/>
      <c r="O357"/>
      <c r="P357"/>
      <c r="Q357"/>
      <c r="R357"/>
      <c r="S357"/>
      <c r="T357"/>
      <c r="U357"/>
      <c r="V357"/>
      <c r="W357"/>
      <c r="X357"/>
    </row>
    <row r="358" spans="1:24" ht="15.75" customHeight="1" x14ac:dyDescent="0.2">
      <c r="A358"/>
      <c r="B358"/>
      <c r="C358"/>
      <c r="D358"/>
      <c r="E358"/>
      <c r="F358"/>
      <c r="G358"/>
      <c r="H358"/>
      <c r="I358"/>
      <c r="J358"/>
      <c r="K358"/>
      <c r="L358"/>
      <c r="M358"/>
      <c r="N358"/>
      <c r="O358"/>
      <c r="P358"/>
      <c r="Q358"/>
      <c r="R358"/>
      <c r="S358"/>
      <c r="T358"/>
      <c r="U358"/>
      <c r="V358"/>
      <c r="W358"/>
      <c r="X358"/>
    </row>
    <row r="359" spans="1:24" ht="15.75" customHeight="1" x14ac:dyDescent="0.2">
      <c r="A359"/>
      <c r="B359"/>
      <c r="C359"/>
      <c r="D359"/>
      <c r="E359"/>
      <c r="F359"/>
      <c r="G359"/>
      <c r="H359"/>
      <c r="I359"/>
      <c r="J359"/>
      <c r="K359"/>
      <c r="L359"/>
      <c r="M359"/>
      <c r="N359"/>
      <c r="O359"/>
      <c r="P359"/>
      <c r="Q359"/>
      <c r="R359"/>
      <c r="S359"/>
      <c r="T359"/>
      <c r="U359"/>
      <c r="V359"/>
      <c r="W359"/>
      <c r="X359"/>
    </row>
    <row r="360" spans="1:24" ht="15.75" customHeight="1" x14ac:dyDescent="0.2">
      <c r="A360"/>
      <c r="B360"/>
      <c r="C360"/>
      <c r="D360"/>
      <c r="E360"/>
      <c r="F360"/>
      <c r="G360"/>
      <c r="H360"/>
      <c r="I360"/>
      <c r="J360"/>
      <c r="K360"/>
      <c r="L360"/>
      <c r="M360"/>
      <c r="N360"/>
      <c r="O360"/>
      <c r="P360"/>
      <c r="Q360"/>
      <c r="R360"/>
      <c r="S360"/>
      <c r="T360"/>
      <c r="U360"/>
      <c r="V360"/>
      <c r="W360"/>
      <c r="X360"/>
    </row>
    <row r="361" spans="1:24" ht="15.75" customHeight="1" x14ac:dyDescent="0.2">
      <c r="A361"/>
      <c r="B361"/>
      <c r="C361"/>
      <c r="D361"/>
      <c r="E361"/>
      <c r="F361"/>
      <c r="G361"/>
      <c r="H361"/>
      <c r="I361"/>
      <c r="J361"/>
      <c r="K361"/>
      <c r="L361"/>
      <c r="M361"/>
      <c r="N361"/>
      <c r="O361"/>
      <c r="P361"/>
      <c r="Q361"/>
      <c r="R361"/>
      <c r="S361"/>
      <c r="T361"/>
      <c r="U361"/>
      <c r="V361"/>
      <c r="W361"/>
      <c r="X361"/>
    </row>
    <row r="362" spans="1:24" ht="15.75" customHeight="1" x14ac:dyDescent="0.2">
      <c r="A362"/>
      <c r="B362"/>
      <c r="C362"/>
      <c r="D362"/>
      <c r="E362"/>
      <c r="F362"/>
      <c r="G362"/>
      <c r="H362"/>
      <c r="I362"/>
      <c r="J362"/>
      <c r="K362"/>
      <c r="L362"/>
      <c r="M362"/>
      <c r="N362"/>
      <c r="O362"/>
      <c r="P362"/>
      <c r="Q362"/>
      <c r="R362"/>
      <c r="S362"/>
      <c r="T362"/>
      <c r="U362"/>
      <c r="V362"/>
      <c r="W362"/>
      <c r="X362"/>
    </row>
    <row r="363" spans="1:24" ht="15.75" customHeight="1" x14ac:dyDescent="0.2">
      <c r="A363"/>
      <c r="B363"/>
      <c r="C363"/>
      <c r="D363"/>
      <c r="E363"/>
      <c r="F363"/>
      <c r="G363"/>
      <c r="H363"/>
      <c r="I363"/>
      <c r="J363"/>
      <c r="K363"/>
      <c r="L363"/>
      <c r="M363"/>
      <c r="N363"/>
      <c r="O363"/>
      <c r="P363"/>
      <c r="Q363"/>
      <c r="R363"/>
      <c r="S363"/>
      <c r="T363"/>
      <c r="U363"/>
      <c r="V363"/>
      <c r="W363"/>
      <c r="X363"/>
    </row>
    <row r="364" spans="1:24" ht="15.75" customHeight="1" x14ac:dyDescent="0.2">
      <c r="A364"/>
      <c r="B364"/>
      <c r="C364"/>
      <c r="D364"/>
      <c r="E364"/>
      <c r="F364"/>
      <c r="G364"/>
      <c r="H364"/>
      <c r="I364"/>
      <c r="J364"/>
      <c r="K364"/>
      <c r="L364"/>
      <c r="M364"/>
      <c r="N364"/>
      <c r="O364"/>
      <c r="P364"/>
      <c r="Q364"/>
      <c r="R364"/>
      <c r="S364"/>
      <c r="T364"/>
      <c r="U364"/>
      <c r="V364"/>
      <c r="W364"/>
      <c r="X364"/>
    </row>
    <row r="365" spans="1:24" ht="15.75" customHeight="1" x14ac:dyDescent="0.2">
      <c r="A365"/>
      <c r="B365"/>
      <c r="C365"/>
      <c r="D365"/>
      <c r="E365"/>
      <c r="F365"/>
      <c r="G365"/>
      <c r="H365"/>
      <c r="I365"/>
      <c r="J365"/>
      <c r="K365"/>
      <c r="L365"/>
      <c r="M365"/>
      <c r="N365"/>
      <c r="O365"/>
      <c r="P365"/>
      <c r="Q365"/>
      <c r="R365"/>
      <c r="S365"/>
      <c r="T365"/>
      <c r="U365"/>
      <c r="V365"/>
      <c r="W365"/>
      <c r="X365"/>
    </row>
    <row r="366" spans="1:24" ht="15.75" customHeight="1" x14ac:dyDescent="0.2">
      <c r="A366"/>
      <c r="B366"/>
      <c r="C366"/>
      <c r="D366"/>
      <c r="E366"/>
      <c r="F366"/>
      <c r="G366"/>
      <c r="H366"/>
      <c r="I366"/>
      <c r="J366"/>
      <c r="K366"/>
      <c r="L366"/>
      <c r="M366"/>
      <c r="N366"/>
      <c r="O366"/>
      <c r="P366"/>
      <c r="Q366"/>
      <c r="R366"/>
      <c r="S366"/>
      <c r="T366"/>
      <c r="U366"/>
      <c r="V366"/>
      <c r="W366"/>
      <c r="X366"/>
    </row>
    <row r="367" spans="1:24" ht="15.75" customHeight="1" x14ac:dyDescent="0.2">
      <c r="A367"/>
      <c r="B367"/>
      <c r="C367"/>
      <c r="D367"/>
      <c r="E367"/>
      <c r="F367"/>
      <c r="G367"/>
      <c r="H367"/>
      <c r="I367"/>
      <c r="J367"/>
      <c r="K367"/>
      <c r="L367"/>
      <c r="M367"/>
      <c r="N367"/>
      <c r="O367"/>
      <c r="P367"/>
      <c r="Q367"/>
      <c r="R367"/>
      <c r="S367"/>
      <c r="T367"/>
      <c r="U367"/>
      <c r="V367"/>
      <c r="W367"/>
      <c r="X367"/>
    </row>
    <row r="368" spans="1:24" ht="15.75" customHeight="1" x14ac:dyDescent="0.2">
      <c r="A368"/>
      <c r="B368"/>
      <c r="C368"/>
      <c r="D368"/>
      <c r="E368"/>
      <c r="F368"/>
      <c r="G368"/>
      <c r="H368"/>
      <c r="I368"/>
      <c r="J368"/>
      <c r="K368"/>
      <c r="L368"/>
      <c r="M368"/>
      <c r="N368"/>
      <c r="O368"/>
      <c r="P368"/>
      <c r="Q368"/>
      <c r="R368"/>
      <c r="S368"/>
      <c r="T368"/>
      <c r="U368"/>
      <c r="V368"/>
      <c r="W368"/>
      <c r="X368"/>
    </row>
    <row r="369" spans="1:24" ht="15.75" customHeight="1" x14ac:dyDescent="0.2">
      <c r="A369"/>
      <c r="B369"/>
      <c r="C369"/>
      <c r="D369"/>
      <c r="E369"/>
      <c r="F369"/>
      <c r="G369"/>
      <c r="H369"/>
      <c r="I369"/>
      <c r="J369"/>
      <c r="K369"/>
      <c r="L369"/>
      <c r="M369"/>
      <c r="N369"/>
      <c r="O369"/>
      <c r="P369"/>
      <c r="Q369"/>
      <c r="R369"/>
      <c r="S369"/>
      <c r="T369"/>
      <c r="U369"/>
      <c r="V369"/>
      <c r="W369"/>
      <c r="X369"/>
    </row>
    <row r="370" spans="1:24" ht="15.75" customHeight="1" x14ac:dyDescent="0.2">
      <c r="A370"/>
      <c r="B370"/>
      <c r="C370"/>
      <c r="D370"/>
      <c r="E370"/>
      <c r="F370"/>
      <c r="G370"/>
      <c r="H370"/>
      <c r="I370"/>
      <c r="J370"/>
      <c r="K370"/>
      <c r="L370"/>
      <c r="M370"/>
      <c r="N370"/>
      <c r="O370"/>
      <c r="P370"/>
      <c r="Q370"/>
      <c r="R370"/>
      <c r="S370"/>
      <c r="T370"/>
      <c r="U370"/>
      <c r="V370"/>
      <c r="W370"/>
      <c r="X370"/>
    </row>
    <row r="371" spans="1:24" ht="15.75" customHeight="1" x14ac:dyDescent="0.2">
      <c r="A371"/>
      <c r="B371"/>
      <c r="C371"/>
      <c r="D371"/>
      <c r="E371"/>
      <c r="F371"/>
      <c r="G371"/>
      <c r="H371"/>
      <c r="I371"/>
      <c r="J371"/>
      <c r="K371"/>
      <c r="L371"/>
      <c r="M371"/>
      <c r="N371"/>
      <c r="O371"/>
      <c r="P371"/>
      <c r="Q371"/>
      <c r="R371"/>
      <c r="S371"/>
      <c r="T371"/>
      <c r="U371"/>
      <c r="V371"/>
      <c r="W371"/>
      <c r="X371"/>
    </row>
    <row r="372" spans="1:24" ht="15.75" customHeight="1" x14ac:dyDescent="0.2">
      <c r="A372"/>
      <c r="B372"/>
      <c r="C372"/>
      <c r="D372"/>
      <c r="E372"/>
      <c r="F372"/>
      <c r="G372"/>
      <c r="H372"/>
      <c r="I372"/>
      <c r="J372"/>
      <c r="K372"/>
      <c r="L372"/>
      <c r="M372"/>
      <c r="N372"/>
      <c r="O372"/>
      <c r="P372"/>
      <c r="Q372"/>
      <c r="R372"/>
      <c r="S372"/>
      <c r="T372"/>
      <c r="U372"/>
      <c r="V372"/>
      <c r="W372"/>
      <c r="X372"/>
    </row>
    <row r="373" spans="1:24" ht="15.75" customHeight="1" x14ac:dyDescent="0.2">
      <c r="A373"/>
      <c r="B373"/>
      <c r="C373"/>
      <c r="D373"/>
      <c r="E373"/>
      <c r="F373"/>
      <c r="G373"/>
      <c r="H373"/>
      <c r="I373"/>
      <c r="J373"/>
      <c r="K373"/>
      <c r="L373"/>
      <c r="M373"/>
      <c r="N373"/>
      <c r="O373"/>
      <c r="P373"/>
      <c r="Q373"/>
      <c r="R373"/>
      <c r="S373"/>
      <c r="T373"/>
      <c r="U373"/>
      <c r="V373"/>
      <c r="W373"/>
      <c r="X373"/>
    </row>
    <row r="374" spans="1:24" ht="15.75" customHeight="1" x14ac:dyDescent="0.2">
      <c r="A374"/>
      <c r="B374"/>
      <c r="C374"/>
      <c r="D374"/>
      <c r="E374"/>
      <c r="F374"/>
      <c r="G374"/>
      <c r="H374"/>
      <c r="I374"/>
      <c r="J374"/>
      <c r="K374"/>
      <c r="L374"/>
      <c r="M374"/>
      <c r="N374"/>
      <c r="O374"/>
      <c r="P374"/>
      <c r="Q374"/>
      <c r="R374"/>
      <c r="S374"/>
      <c r="T374"/>
      <c r="U374"/>
      <c r="V374"/>
      <c r="W374"/>
      <c r="X374"/>
    </row>
    <row r="375" spans="1:24" ht="15.75" customHeight="1" x14ac:dyDescent="0.2">
      <c r="A375"/>
      <c r="B375"/>
      <c r="C375"/>
      <c r="D375"/>
      <c r="E375"/>
      <c r="F375"/>
      <c r="G375"/>
      <c r="H375"/>
      <c r="I375"/>
      <c r="J375"/>
      <c r="K375"/>
      <c r="L375"/>
      <c r="M375"/>
      <c r="N375"/>
      <c r="O375"/>
      <c r="P375"/>
      <c r="Q375"/>
      <c r="R375"/>
      <c r="S375"/>
      <c r="T375"/>
      <c r="U375"/>
      <c r="V375"/>
      <c r="W375"/>
      <c r="X375"/>
    </row>
    <row r="376" spans="1:24" ht="15.75" customHeight="1" x14ac:dyDescent="0.2">
      <c r="A376"/>
      <c r="B376"/>
      <c r="C376"/>
      <c r="D376"/>
      <c r="E376"/>
      <c r="F376"/>
      <c r="G376"/>
      <c r="H376"/>
      <c r="I376"/>
      <c r="J376"/>
      <c r="K376"/>
      <c r="L376"/>
      <c r="M376"/>
      <c r="N376"/>
      <c r="O376"/>
      <c r="P376"/>
      <c r="Q376"/>
      <c r="R376"/>
      <c r="S376"/>
      <c r="T376"/>
      <c r="U376"/>
      <c r="V376"/>
      <c r="W376"/>
      <c r="X376"/>
    </row>
    <row r="377" spans="1:24" ht="15.75" customHeight="1" x14ac:dyDescent="0.2">
      <c r="A377"/>
      <c r="B377"/>
      <c r="C377"/>
      <c r="D377"/>
      <c r="E377"/>
      <c r="F377"/>
      <c r="G377"/>
      <c r="H377"/>
      <c r="I377"/>
      <c r="J377"/>
      <c r="K377"/>
      <c r="L377"/>
      <c r="M377"/>
      <c r="N377"/>
      <c r="O377"/>
      <c r="P377"/>
      <c r="Q377"/>
      <c r="R377"/>
      <c r="S377"/>
      <c r="T377"/>
      <c r="U377"/>
      <c r="V377"/>
      <c r="W377"/>
      <c r="X377"/>
    </row>
    <row r="378" spans="1:24" ht="15.75" customHeight="1" x14ac:dyDescent="0.2">
      <c r="A378"/>
      <c r="B378"/>
      <c r="C378"/>
      <c r="D378"/>
      <c r="E378"/>
      <c r="F378"/>
      <c r="G378"/>
      <c r="H378"/>
      <c r="I378"/>
      <c r="J378"/>
      <c r="K378"/>
      <c r="L378"/>
      <c r="M378"/>
      <c r="N378"/>
      <c r="O378"/>
      <c r="P378"/>
      <c r="Q378"/>
      <c r="R378"/>
      <c r="S378"/>
      <c r="T378"/>
      <c r="U378"/>
      <c r="V378"/>
      <c r="W378"/>
      <c r="X378"/>
    </row>
    <row r="379" spans="1:24" ht="15.75" customHeight="1" x14ac:dyDescent="0.2">
      <c r="A379"/>
      <c r="B379"/>
      <c r="C379"/>
      <c r="D379"/>
      <c r="E379"/>
      <c r="F379"/>
      <c r="G379"/>
      <c r="H379"/>
      <c r="I379"/>
      <c r="J379"/>
      <c r="K379"/>
      <c r="L379"/>
      <c r="M379"/>
      <c r="N379"/>
      <c r="O379"/>
      <c r="P379"/>
      <c r="Q379"/>
      <c r="R379"/>
      <c r="S379"/>
      <c r="T379"/>
      <c r="U379"/>
      <c r="V379"/>
      <c r="W379"/>
      <c r="X379"/>
    </row>
    <row r="380" spans="1:24" ht="15.75" customHeight="1" x14ac:dyDescent="0.2">
      <c r="A380"/>
      <c r="B380"/>
      <c r="C380"/>
      <c r="D380"/>
      <c r="E380"/>
      <c r="F380"/>
      <c r="G380"/>
      <c r="H380"/>
      <c r="I380"/>
      <c r="J380"/>
      <c r="K380"/>
      <c r="L380"/>
      <c r="M380"/>
      <c r="N380"/>
      <c r="O380"/>
      <c r="P380"/>
      <c r="Q380"/>
      <c r="R380"/>
      <c r="S380"/>
      <c r="T380"/>
      <c r="U380"/>
      <c r="V380"/>
      <c r="W380"/>
      <c r="X380"/>
    </row>
    <row r="381" spans="1:24" ht="15.75" customHeight="1" x14ac:dyDescent="0.2">
      <c r="A381"/>
      <c r="B381"/>
      <c r="C381"/>
      <c r="D381"/>
      <c r="E381"/>
      <c r="F381"/>
      <c r="G381"/>
      <c r="H381"/>
      <c r="I381"/>
      <c r="J381"/>
      <c r="K381"/>
      <c r="L381"/>
      <c r="M381"/>
      <c r="N381"/>
      <c r="O381"/>
      <c r="P381"/>
      <c r="Q381"/>
      <c r="R381"/>
      <c r="S381"/>
      <c r="T381"/>
      <c r="U381"/>
      <c r="V381"/>
      <c r="W381"/>
      <c r="X381"/>
    </row>
    <row r="382" spans="1:24" ht="15.75" customHeight="1" x14ac:dyDescent="0.2">
      <c r="A382"/>
      <c r="B382"/>
      <c r="C382"/>
      <c r="D382"/>
      <c r="E382"/>
      <c r="F382"/>
      <c r="G382"/>
      <c r="H382"/>
      <c r="I382"/>
      <c r="J382"/>
      <c r="K382"/>
      <c r="L382"/>
      <c r="M382"/>
      <c r="N382"/>
      <c r="O382"/>
      <c r="P382"/>
      <c r="Q382"/>
      <c r="R382"/>
      <c r="S382"/>
      <c r="T382"/>
      <c r="U382"/>
      <c r="V382"/>
      <c r="W382"/>
      <c r="X382"/>
    </row>
    <row r="383" spans="1:24" ht="15.75" customHeight="1" x14ac:dyDescent="0.2">
      <c r="A383"/>
      <c r="B383"/>
      <c r="C383"/>
      <c r="D383"/>
      <c r="E383"/>
      <c r="F383"/>
      <c r="G383"/>
      <c r="H383"/>
      <c r="I383"/>
      <c r="J383"/>
      <c r="K383"/>
      <c r="L383"/>
      <c r="M383"/>
      <c r="N383"/>
      <c r="O383"/>
      <c r="P383"/>
      <c r="Q383"/>
      <c r="R383"/>
      <c r="S383"/>
      <c r="T383"/>
      <c r="U383"/>
      <c r="V383"/>
      <c r="W383"/>
      <c r="X383"/>
    </row>
    <row r="384" spans="1:24" ht="15.75" customHeight="1" x14ac:dyDescent="0.2">
      <c r="A384"/>
      <c r="B384"/>
      <c r="C384"/>
      <c r="D384"/>
      <c r="E384"/>
      <c r="F384"/>
      <c r="G384"/>
      <c r="H384"/>
      <c r="I384"/>
      <c r="J384"/>
      <c r="K384"/>
      <c r="L384"/>
      <c r="M384"/>
      <c r="N384"/>
      <c r="O384"/>
      <c r="P384"/>
      <c r="Q384"/>
      <c r="R384"/>
      <c r="S384"/>
      <c r="T384"/>
      <c r="U384"/>
      <c r="V384"/>
      <c r="W384"/>
      <c r="X384"/>
    </row>
    <row r="385" spans="1:24" ht="15.75" customHeight="1" x14ac:dyDescent="0.2">
      <c r="A385"/>
      <c r="B385"/>
      <c r="C385"/>
      <c r="D385"/>
      <c r="E385"/>
      <c r="F385"/>
      <c r="G385"/>
      <c r="H385"/>
      <c r="I385"/>
      <c r="J385"/>
      <c r="K385"/>
      <c r="L385"/>
      <c r="M385"/>
      <c r="N385"/>
      <c r="O385"/>
      <c r="P385"/>
      <c r="Q385"/>
      <c r="R385"/>
      <c r="S385"/>
      <c r="T385"/>
      <c r="U385"/>
      <c r="V385"/>
      <c r="W385"/>
      <c r="X385"/>
    </row>
    <row r="386" spans="1:24" ht="15.75" customHeight="1" x14ac:dyDescent="0.2">
      <c r="A386"/>
      <c r="B386"/>
      <c r="C386"/>
      <c r="D386"/>
      <c r="E386"/>
      <c r="F386"/>
      <c r="G386"/>
      <c r="H386"/>
      <c r="I386"/>
      <c r="J386"/>
      <c r="K386"/>
      <c r="L386"/>
      <c r="M386"/>
      <c r="N386"/>
      <c r="O386"/>
      <c r="P386"/>
      <c r="Q386"/>
      <c r="R386"/>
      <c r="S386"/>
      <c r="T386"/>
      <c r="U386"/>
      <c r="V386"/>
      <c r="W386"/>
      <c r="X386"/>
    </row>
    <row r="387" spans="1:24" ht="15.75" customHeight="1" x14ac:dyDescent="0.2">
      <c r="A387"/>
      <c r="B387"/>
      <c r="C387"/>
      <c r="D387"/>
      <c r="E387"/>
      <c r="F387"/>
      <c r="G387"/>
      <c r="H387"/>
      <c r="I387"/>
      <c r="J387"/>
      <c r="K387"/>
      <c r="L387"/>
      <c r="M387"/>
      <c r="N387"/>
      <c r="O387"/>
      <c r="P387"/>
      <c r="Q387"/>
      <c r="R387"/>
      <c r="S387"/>
      <c r="T387"/>
      <c r="U387"/>
      <c r="V387"/>
      <c r="W387"/>
      <c r="X387"/>
    </row>
    <row r="388" spans="1:24" ht="15.75" customHeight="1" x14ac:dyDescent="0.2">
      <c r="A388"/>
      <c r="B388"/>
      <c r="C388"/>
      <c r="D388"/>
      <c r="E388"/>
      <c r="F388"/>
      <c r="G388"/>
      <c r="H388"/>
      <c r="I388"/>
      <c r="J388"/>
      <c r="K388"/>
      <c r="L388"/>
      <c r="M388"/>
      <c r="N388"/>
      <c r="O388"/>
      <c r="P388"/>
      <c r="Q388"/>
      <c r="R388"/>
      <c r="S388"/>
      <c r="T388"/>
      <c r="U388"/>
      <c r="V388"/>
      <c r="W388"/>
      <c r="X388"/>
    </row>
    <row r="389" spans="1:24" ht="15.75" customHeight="1" x14ac:dyDescent="0.2">
      <c r="A389"/>
      <c r="B389"/>
      <c r="C389"/>
      <c r="D389"/>
      <c r="E389"/>
      <c r="F389"/>
      <c r="G389"/>
      <c r="H389"/>
      <c r="I389"/>
      <c r="J389"/>
      <c r="K389"/>
      <c r="L389"/>
      <c r="M389"/>
      <c r="N389"/>
      <c r="O389"/>
      <c r="P389"/>
      <c r="Q389"/>
      <c r="R389"/>
      <c r="S389"/>
      <c r="T389"/>
      <c r="U389"/>
      <c r="V389"/>
      <c r="W389"/>
      <c r="X389"/>
    </row>
    <row r="390" spans="1:24" ht="15.75" customHeight="1" x14ac:dyDescent="0.2">
      <c r="A390"/>
      <c r="B390"/>
      <c r="C390"/>
      <c r="D390"/>
      <c r="E390"/>
      <c r="F390"/>
      <c r="G390"/>
      <c r="H390"/>
      <c r="I390"/>
      <c r="J390"/>
      <c r="K390"/>
      <c r="L390"/>
      <c r="M390"/>
      <c r="N390"/>
      <c r="O390"/>
      <c r="P390"/>
      <c r="Q390"/>
      <c r="R390"/>
      <c r="S390"/>
      <c r="T390"/>
      <c r="U390"/>
      <c r="V390"/>
      <c r="W390"/>
      <c r="X390"/>
    </row>
    <row r="391" spans="1:24" ht="15.75" customHeight="1" x14ac:dyDescent="0.2">
      <c r="A391"/>
      <c r="B391"/>
      <c r="C391"/>
      <c r="D391"/>
      <c r="E391"/>
      <c r="F391"/>
      <c r="G391"/>
      <c r="H391"/>
      <c r="I391"/>
      <c r="J391"/>
      <c r="K391"/>
      <c r="L391"/>
      <c r="M391"/>
      <c r="N391"/>
      <c r="O391"/>
      <c r="P391"/>
      <c r="Q391"/>
      <c r="R391"/>
      <c r="S391"/>
      <c r="T391"/>
      <c r="U391"/>
      <c r="V391"/>
      <c r="W391"/>
      <c r="X391"/>
    </row>
    <row r="392" spans="1:24" ht="15.75" customHeight="1" x14ac:dyDescent="0.2">
      <c r="A392"/>
      <c r="B392"/>
      <c r="C392"/>
      <c r="D392"/>
      <c r="E392"/>
      <c r="F392"/>
      <c r="G392"/>
      <c r="H392"/>
      <c r="I392"/>
      <c r="J392"/>
      <c r="K392"/>
      <c r="L392"/>
      <c r="M392"/>
      <c r="N392"/>
      <c r="O392"/>
      <c r="P392"/>
      <c r="Q392"/>
      <c r="R392"/>
      <c r="S392"/>
      <c r="T392"/>
      <c r="U392"/>
      <c r="V392"/>
      <c r="W392"/>
      <c r="X392"/>
    </row>
    <row r="393" spans="1:24" ht="15.75" customHeight="1" x14ac:dyDescent="0.2">
      <c r="A393"/>
      <c r="B393"/>
      <c r="C393"/>
      <c r="D393"/>
      <c r="E393"/>
      <c r="F393"/>
      <c r="G393"/>
      <c r="H393"/>
      <c r="I393"/>
      <c r="J393"/>
      <c r="K393"/>
      <c r="L393"/>
      <c r="M393"/>
      <c r="N393"/>
      <c r="O393"/>
      <c r="P393"/>
      <c r="Q393"/>
      <c r="R393"/>
      <c r="S393"/>
      <c r="T393"/>
      <c r="U393"/>
      <c r="V393"/>
      <c r="W393"/>
      <c r="X393"/>
    </row>
    <row r="394" spans="1:24" ht="15.75" customHeight="1" x14ac:dyDescent="0.2">
      <c r="A394"/>
      <c r="B394"/>
      <c r="C394"/>
      <c r="D394"/>
      <c r="E394"/>
      <c r="F394"/>
      <c r="G394"/>
      <c r="H394"/>
      <c r="I394"/>
      <c r="J394"/>
      <c r="K394"/>
      <c r="L394"/>
      <c r="M394"/>
      <c r="N394"/>
      <c r="O394"/>
      <c r="P394"/>
      <c r="Q394"/>
      <c r="R394"/>
      <c r="S394"/>
      <c r="T394"/>
      <c r="U394"/>
      <c r="V394"/>
      <c r="W394"/>
      <c r="X394"/>
    </row>
    <row r="395" spans="1:24" ht="15.75" customHeight="1" x14ac:dyDescent="0.2">
      <c r="A395"/>
      <c r="B395"/>
      <c r="C395"/>
      <c r="D395"/>
      <c r="E395"/>
      <c r="F395"/>
      <c r="G395"/>
      <c r="H395"/>
      <c r="I395"/>
      <c r="J395"/>
      <c r="K395"/>
      <c r="L395"/>
      <c r="M395"/>
      <c r="N395"/>
      <c r="O395"/>
      <c r="P395"/>
      <c r="Q395"/>
      <c r="R395"/>
      <c r="S395"/>
      <c r="T395"/>
      <c r="U395"/>
      <c r="V395"/>
      <c r="W395"/>
      <c r="X395"/>
    </row>
    <row r="396" spans="1:24" ht="15.75" customHeight="1" x14ac:dyDescent="0.2">
      <c r="A396"/>
      <c r="B396"/>
      <c r="C396"/>
      <c r="D396"/>
      <c r="E396"/>
      <c r="F396"/>
      <c r="G396"/>
      <c r="H396"/>
      <c r="I396"/>
      <c r="J396"/>
      <c r="K396"/>
      <c r="L396"/>
      <c r="M396"/>
      <c r="N396"/>
      <c r="O396"/>
      <c r="P396"/>
      <c r="Q396"/>
      <c r="R396"/>
      <c r="S396"/>
      <c r="T396"/>
      <c r="U396"/>
      <c r="V396"/>
      <c r="W396"/>
      <c r="X396"/>
    </row>
    <row r="397" spans="1:24" ht="15.75" customHeight="1" x14ac:dyDescent="0.2">
      <c r="A397"/>
      <c r="B397"/>
      <c r="C397"/>
      <c r="D397"/>
      <c r="E397"/>
      <c r="F397"/>
      <c r="G397"/>
      <c r="H397"/>
      <c r="I397"/>
      <c r="J397"/>
      <c r="K397"/>
      <c r="L397"/>
      <c r="M397"/>
      <c r="N397"/>
      <c r="O397"/>
      <c r="P397"/>
      <c r="Q397"/>
      <c r="R397"/>
      <c r="S397"/>
      <c r="T397"/>
      <c r="U397"/>
      <c r="V397"/>
      <c r="W397"/>
      <c r="X397"/>
    </row>
    <row r="398" spans="1:24" ht="15.75" customHeight="1" x14ac:dyDescent="0.2">
      <c r="A398"/>
      <c r="B398"/>
      <c r="C398"/>
      <c r="D398"/>
      <c r="E398"/>
      <c r="F398"/>
      <c r="G398"/>
      <c r="H398"/>
      <c r="I398"/>
      <c r="J398"/>
      <c r="K398"/>
      <c r="L398"/>
      <c r="M398"/>
      <c r="N398"/>
      <c r="O398"/>
      <c r="P398"/>
      <c r="Q398"/>
      <c r="R398"/>
      <c r="S398"/>
      <c r="T398"/>
      <c r="U398"/>
      <c r="V398"/>
      <c r="W398"/>
      <c r="X398"/>
    </row>
    <row r="399" spans="1:24" ht="15.75" customHeight="1" x14ac:dyDescent="0.2">
      <c r="A399"/>
      <c r="B399"/>
      <c r="C399"/>
      <c r="D399"/>
      <c r="E399"/>
      <c r="F399"/>
      <c r="G399"/>
      <c r="H399"/>
      <c r="I399"/>
      <c r="J399"/>
      <c r="K399"/>
      <c r="L399"/>
      <c r="M399"/>
      <c r="N399"/>
      <c r="O399"/>
      <c r="P399"/>
      <c r="Q399"/>
      <c r="R399"/>
      <c r="S399"/>
      <c r="T399"/>
      <c r="U399"/>
      <c r="V399"/>
      <c r="W399"/>
      <c r="X399"/>
    </row>
    <row r="400" spans="1:24" ht="15.75" customHeight="1" x14ac:dyDescent="0.2">
      <c r="A400"/>
      <c r="B400"/>
      <c r="C400"/>
      <c r="D400"/>
      <c r="E400"/>
      <c r="F400"/>
      <c r="G400"/>
      <c r="H400"/>
      <c r="I400"/>
      <c r="J400"/>
      <c r="K400"/>
      <c r="L400"/>
      <c r="M400"/>
      <c r="N400"/>
      <c r="O400"/>
      <c r="P400"/>
      <c r="Q400"/>
      <c r="R400"/>
      <c r="S400"/>
      <c r="T400"/>
      <c r="U400"/>
      <c r="V400"/>
      <c r="W400"/>
      <c r="X400"/>
    </row>
    <row r="401" spans="1:24" ht="15.75" customHeight="1" x14ac:dyDescent="0.2">
      <c r="A401"/>
      <c r="B401"/>
      <c r="C401"/>
      <c r="D401"/>
      <c r="E401"/>
      <c r="F401"/>
      <c r="G401"/>
      <c r="H401"/>
      <c r="I401"/>
      <c r="J401"/>
      <c r="K401"/>
      <c r="L401"/>
      <c r="M401"/>
      <c r="N401"/>
      <c r="O401"/>
      <c r="P401"/>
      <c r="Q401"/>
      <c r="R401"/>
      <c r="S401"/>
      <c r="T401"/>
      <c r="U401"/>
      <c r="V401"/>
      <c r="W401"/>
      <c r="X401"/>
    </row>
    <row r="402" spans="1:24" ht="15.75" customHeight="1" x14ac:dyDescent="0.2">
      <c r="A402"/>
      <c r="B402"/>
      <c r="C402"/>
      <c r="D402"/>
      <c r="E402"/>
      <c r="F402"/>
      <c r="G402"/>
      <c r="H402"/>
      <c r="I402"/>
      <c r="J402"/>
      <c r="K402"/>
      <c r="L402"/>
      <c r="M402"/>
      <c r="N402"/>
      <c r="O402"/>
      <c r="P402"/>
      <c r="Q402"/>
      <c r="R402"/>
      <c r="S402"/>
      <c r="T402"/>
      <c r="U402"/>
      <c r="V402"/>
      <c r="W402"/>
      <c r="X402"/>
    </row>
    <row r="403" spans="1:24" ht="15.75" customHeight="1" x14ac:dyDescent="0.2">
      <c r="A403"/>
      <c r="B403"/>
      <c r="C403"/>
      <c r="D403"/>
      <c r="E403"/>
      <c r="F403"/>
      <c r="G403"/>
      <c r="H403"/>
      <c r="I403"/>
      <c r="J403"/>
      <c r="K403"/>
      <c r="L403"/>
      <c r="M403"/>
      <c r="N403"/>
      <c r="O403"/>
      <c r="P403"/>
      <c r="Q403"/>
      <c r="R403"/>
      <c r="S403"/>
      <c r="T403"/>
      <c r="U403"/>
      <c r="V403"/>
      <c r="W403"/>
      <c r="X403"/>
    </row>
    <row r="404" spans="1:24" ht="15.75" customHeight="1" x14ac:dyDescent="0.2">
      <c r="A404"/>
      <c r="B404"/>
      <c r="C404"/>
      <c r="D404"/>
      <c r="E404"/>
      <c r="F404"/>
      <c r="G404"/>
      <c r="H404"/>
      <c r="I404"/>
      <c r="J404"/>
      <c r="K404"/>
      <c r="L404"/>
      <c r="M404"/>
      <c r="N404"/>
      <c r="O404"/>
      <c r="P404"/>
      <c r="Q404"/>
      <c r="R404"/>
      <c r="S404"/>
      <c r="T404"/>
      <c r="U404"/>
      <c r="V404"/>
      <c r="W404"/>
      <c r="X404"/>
    </row>
    <row r="405" spans="1:24" ht="15.75" customHeight="1" x14ac:dyDescent="0.2">
      <c r="A405"/>
      <c r="B405"/>
      <c r="C405"/>
      <c r="D405"/>
      <c r="E405"/>
      <c r="F405"/>
      <c r="G405"/>
      <c r="H405"/>
      <c r="I405"/>
      <c r="J405"/>
      <c r="K405"/>
      <c r="L405"/>
      <c r="M405"/>
      <c r="N405"/>
      <c r="O405"/>
      <c r="P405"/>
      <c r="Q405"/>
      <c r="R405"/>
      <c r="S405"/>
      <c r="T405"/>
      <c r="U405"/>
      <c r="V405"/>
      <c r="W405"/>
      <c r="X405"/>
    </row>
    <row r="406" spans="1:24" ht="15.75" customHeight="1" x14ac:dyDescent="0.2">
      <c r="A406"/>
      <c r="B406"/>
      <c r="C406"/>
      <c r="D406"/>
      <c r="E406"/>
      <c r="F406"/>
      <c r="G406"/>
      <c r="H406"/>
      <c r="I406"/>
      <c r="J406"/>
      <c r="K406"/>
      <c r="L406"/>
      <c r="M406"/>
      <c r="N406"/>
      <c r="O406"/>
      <c r="P406"/>
      <c r="Q406"/>
      <c r="R406"/>
      <c r="S406"/>
      <c r="T406"/>
      <c r="U406"/>
      <c r="V406"/>
      <c r="W406"/>
      <c r="X406"/>
    </row>
    <row r="407" spans="1:24" ht="15.75" customHeight="1" x14ac:dyDescent="0.2">
      <c r="A407"/>
      <c r="B407"/>
      <c r="C407"/>
      <c r="D407"/>
      <c r="E407"/>
      <c r="F407"/>
      <c r="G407"/>
      <c r="H407"/>
      <c r="I407"/>
      <c r="J407"/>
      <c r="K407"/>
      <c r="L407"/>
      <c r="M407"/>
      <c r="N407"/>
      <c r="O407"/>
      <c r="P407"/>
      <c r="Q407"/>
      <c r="R407"/>
      <c r="S407"/>
      <c r="T407"/>
      <c r="U407"/>
      <c r="V407"/>
      <c r="W407"/>
      <c r="X407"/>
    </row>
    <row r="408" spans="1:24" ht="15.75" customHeight="1" x14ac:dyDescent="0.2">
      <c r="A408"/>
      <c r="B408"/>
      <c r="C408"/>
      <c r="D408"/>
      <c r="E408"/>
      <c r="F408"/>
      <c r="G408"/>
      <c r="H408"/>
      <c r="I408"/>
      <c r="J408"/>
      <c r="K408"/>
      <c r="L408"/>
      <c r="M408"/>
      <c r="N408"/>
      <c r="O408"/>
      <c r="P408"/>
      <c r="Q408"/>
      <c r="R408"/>
      <c r="S408"/>
      <c r="T408"/>
      <c r="U408"/>
      <c r="V408"/>
      <c r="W408"/>
      <c r="X408"/>
    </row>
    <row r="409" spans="1:24" ht="15.75" customHeight="1" x14ac:dyDescent="0.2">
      <c r="A409"/>
      <c r="B409"/>
      <c r="C409"/>
      <c r="D409"/>
      <c r="E409"/>
      <c r="F409"/>
      <c r="G409"/>
      <c r="H409"/>
      <c r="I409"/>
      <c r="J409"/>
      <c r="K409"/>
      <c r="L409"/>
      <c r="M409"/>
      <c r="N409"/>
      <c r="O409"/>
      <c r="P409"/>
      <c r="Q409"/>
      <c r="R409"/>
      <c r="S409"/>
      <c r="T409"/>
      <c r="U409"/>
      <c r="V409"/>
      <c r="W409"/>
      <c r="X409"/>
    </row>
    <row r="410" spans="1:24" ht="15.75" customHeight="1" x14ac:dyDescent="0.2">
      <c r="A410"/>
      <c r="B410"/>
      <c r="C410"/>
      <c r="D410"/>
      <c r="E410"/>
      <c r="F410"/>
      <c r="G410"/>
      <c r="H410"/>
      <c r="I410"/>
      <c r="J410"/>
      <c r="K410"/>
      <c r="L410"/>
      <c r="M410"/>
      <c r="N410"/>
      <c r="O410"/>
      <c r="P410"/>
      <c r="Q410"/>
      <c r="R410"/>
      <c r="S410"/>
      <c r="T410"/>
      <c r="U410"/>
      <c r="V410"/>
      <c r="W410"/>
      <c r="X410"/>
    </row>
    <row r="411" spans="1:24" ht="15.75" customHeight="1" x14ac:dyDescent="0.2">
      <c r="A411"/>
      <c r="B411"/>
      <c r="C411"/>
      <c r="D411"/>
      <c r="E411"/>
      <c r="F411"/>
      <c r="G411"/>
      <c r="H411"/>
      <c r="I411"/>
      <c r="J411"/>
      <c r="K411"/>
      <c r="L411"/>
      <c r="M411"/>
      <c r="N411"/>
      <c r="O411"/>
      <c r="P411"/>
      <c r="Q411"/>
      <c r="R411"/>
      <c r="S411"/>
      <c r="T411"/>
      <c r="U411"/>
      <c r="V411"/>
      <c r="W411"/>
      <c r="X411"/>
    </row>
    <row r="412" spans="1:24" ht="15.75" customHeight="1" x14ac:dyDescent="0.2">
      <c r="A412"/>
      <c r="B412"/>
      <c r="C412"/>
      <c r="D412"/>
      <c r="E412"/>
      <c r="F412"/>
      <c r="G412"/>
      <c r="H412"/>
      <c r="I412"/>
      <c r="J412"/>
      <c r="K412"/>
      <c r="L412"/>
      <c r="M412"/>
      <c r="N412"/>
      <c r="O412"/>
      <c r="P412"/>
      <c r="Q412"/>
      <c r="R412"/>
      <c r="S412"/>
      <c r="T412"/>
      <c r="U412"/>
      <c r="V412"/>
      <c r="W412"/>
      <c r="X412"/>
    </row>
    <row r="413" spans="1:24" ht="15.75" customHeight="1" x14ac:dyDescent="0.2">
      <c r="A413"/>
      <c r="B413"/>
      <c r="C413"/>
      <c r="D413"/>
      <c r="E413"/>
      <c r="F413"/>
      <c r="G413"/>
      <c r="H413"/>
      <c r="I413"/>
      <c r="J413"/>
      <c r="K413"/>
      <c r="L413"/>
      <c r="M413"/>
      <c r="N413"/>
      <c r="O413"/>
      <c r="P413"/>
      <c r="Q413"/>
      <c r="R413"/>
      <c r="S413"/>
      <c r="T413"/>
      <c r="U413"/>
      <c r="V413"/>
      <c r="W413"/>
      <c r="X413"/>
    </row>
    <row r="414" spans="1:24" ht="15.75" customHeight="1" x14ac:dyDescent="0.2">
      <c r="A414"/>
      <c r="B414"/>
      <c r="C414"/>
      <c r="D414"/>
      <c r="E414"/>
      <c r="F414"/>
      <c r="G414"/>
      <c r="H414"/>
      <c r="I414"/>
      <c r="J414"/>
      <c r="K414"/>
      <c r="L414"/>
      <c r="M414"/>
      <c r="N414"/>
      <c r="O414"/>
      <c r="P414"/>
      <c r="Q414"/>
      <c r="R414"/>
      <c r="S414"/>
      <c r="T414"/>
      <c r="U414"/>
      <c r="V414"/>
      <c r="W414"/>
      <c r="X414"/>
    </row>
    <row r="415" spans="1:24" ht="15.75" customHeight="1" x14ac:dyDescent="0.2">
      <c r="A415"/>
      <c r="B415"/>
      <c r="C415"/>
      <c r="D415"/>
      <c r="E415"/>
      <c r="F415"/>
      <c r="G415"/>
      <c r="H415"/>
      <c r="I415"/>
      <c r="J415"/>
      <c r="K415"/>
      <c r="L415"/>
      <c r="M415"/>
      <c r="N415"/>
      <c r="O415"/>
      <c r="P415"/>
      <c r="Q415"/>
      <c r="R415"/>
      <c r="S415"/>
      <c r="T415"/>
      <c r="U415"/>
      <c r="V415"/>
      <c r="W415"/>
      <c r="X415"/>
    </row>
    <row r="416" spans="1:24" ht="15.75" customHeight="1" x14ac:dyDescent="0.2">
      <c r="A416"/>
      <c r="B416"/>
      <c r="C416"/>
      <c r="D416"/>
      <c r="E416"/>
      <c r="F416"/>
      <c r="G416"/>
      <c r="H416"/>
      <c r="I416"/>
      <c r="J416"/>
      <c r="K416"/>
      <c r="L416"/>
      <c r="M416"/>
      <c r="N416"/>
      <c r="O416"/>
      <c r="P416"/>
      <c r="Q416"/>
      <c r="R416"/>
      <c r="S416"/>
      <c r="T416"/>
      <c r="U416"/>
      <c r="V416"/>
      <c r="W416"/>
      <c r="X416"/>
    </row>
    <row r="417" spans="1:24" ht="15.75" customHeight="1" x14ac:dyDescent="0.2">
      <c r="A417"/>
      <c r="B417"/>
      <c r="C417"/>
      <c r="D417"/>
      <c r="E417"/>
      <c r="F417"/>
      <c r="G417"/>
      <c r="H417"/>
      <c r="I417"/>
      <c r="J417"/>
      <c r="K417"/>
      <c r="L417"/>
      <c r="M417"/>
      <c r="N417"/>
      <c r="O417"/>
      <c r="P417"/>
      <c r="Q417"/>
      <c r="R417"/>
      <c r="S417"/>
      <c r="T417"/>
      <c r="U417"/>
      <c r="V417"/>
      <c r="W417"/>
      <c r="X417"/>
    </row>
    <row r="418" spans="1:24" ht="15.75" customHeight="1" x14ac:dyDescent="0.2">
      <c r="A418"/>
      <c r="B418"/>
      <c r="C418"/>
      <c r="D418"/>
      <c r="E418"/>
      <c r="F418"/>
      <c r="G418"/>
      <c r="H418"/>
      <c r="I418"/>
      <c r="J418"/>
      <c r="K418"/>
      <c r="L418"/>
      <c r="M418"/>
      <c r="N418"/>
      <c r="O418"/>
      <c r="P418"/>
      <c r="Q418"/>
      <c r="R418"/>
      <c r="S418"/>
      <c r="T418"/>
      <c r="U418"/>
      <c r="V418"/>
      <c r="W418"/>
      <c r="X418"/>
    </row>
    <row r="419" spans="1:24" ht="15.75" customHeight="1" x14ac:dyDescent="0.2">
      <c r="A419"/>
      <c r="B419"/>
      <c r="C419"/>
      <c r="D419"/>
      <c r="E419"/>
      <c r="F419"/>
      <c r="G419"/>
      <c r="H419"/>
      <c r="I419"/>
      <c r="J419"/>
      <c r="K419"/>
      <c r="L419"/>
      <c r="M419"/>
      <c r="N419"/>
      <c r="O419"/>
      <c r="P419"/>
      <c r="Q419"/>
      <c r="R419"/>
      <c r="S419"/>
      <c r="T419"/>
      <c r="U419"/>
      <c r="V419"/>
      <c r="W419"/>
      <c r="X419"/>
    </row>
    <row r="420" spans="1:24" ht="15.75" customHeight="1" x14ac:dyDescent="0.2">
      <c r="A420"/>
      <c r="B420"/>
      <c r="C420"/>
      <c r="D420"/>
      <c r="E420"/>
      <c r="F420"/>
      <c r="G420"/>
      <c r="H420"/>
      <c r="I420"/>
      <c r="J420"/>
      <c r="K420"/>
      <c r="L420"/>
      <c r="M420"/>
      <c r="N420"/>
      <c r="O420"/>
      <c r="P420"/>
      <c r="Q420"/>
      <c r="R420"/>
      <c r="S420"/>
      <c r="T420"/>
      <c r="U420"/>
      <c r="V420"/>
      <c r="W420"/>
      <c r="X420"/>
    </row>
    <row r="421" spans="1:24" ht="15.75" customHeight="1" x14ac:dyDescent="0.2">
      <c r="A421"/>
      <c r="B421"/>
      <c r="C421"/>
      <c r="D421"/>
      <c r="E421"/>
      <c r="F421"/>
      <c r="G421"/>
      <c r="H421"/>
      <c r="I421"/>
      <c r="J421"/>
      <c r="K421"/>
      <c r="L421"/>
      <c r="M421"/>
      <c r="N421"/>
      <c r="O421"/>
      <c r="P421"/>
      <c r="Q421"/>
      <c r="R421"/>
      <c r="S421"/>
      <c r="T421"/>
      <c r="U421"/>
      <c r="V421"/>
      <c r="W421"/>
      <c r="X421"/>
    </row>
    <row r="422" spans="1:24" ht="15.75" customHeight="1" x14ac:dyDescent="0.2">
      <c r="A422"/>
      <c r="B422"/>
      <c r="C422"/>
      <c r="D422"/>
      <c r="E422"/>
      <c r="F422"/>
      <c r="G422"/>
      <c r="H422"/>
      <c r="I422"/>
      <c r="J422"/>
      <c r="K422"/>
      <c r="L422"/>
      <c r="M422"/>
      <c r="N422"/>
      <c r="O422"/>
      <c r="P422"/>
      <c r="Q422"/>
      <c r="R422"/>
      <c r="S422"/>
      <c r="T422"/>
      <c r="U422"/>
      <c r="V422"/>
      <c r="W422"/>
      <c r="X422"/>
    </row>
    <row r="423" spans="1:24" ht="15.75" customHeight="1" x14ac:dyDescent="0.2">
      <c r="A423"/>
      <c r="B423"/>
      <c r="C423"/>
      <c r="D423"/>
      <c r="E423"/>
      <c r="F423"/>
      <c r="G423"/>
      <c r="H423"/>
      <c r="I423"/>
      <c r="J423"/>
      <c r="K423"/>
      <c r="L423"/>
      <c r="M423"/>
      <c r="N423"/>
      <c r="O423"/>
      <c r="P423"/>
      <c r="Q423"/>
      <c r="R423"/>
      <c r="S423"/>
      <c r="T423"/>
      <c r="U423"/>
      <c r="V423"/>
      <c r="W423"/>
      <c r="X423"/>
    </row>
    <row r="424" spans="1:24" ht="15.75" customHeight="1" x14ac:dyDescent="0.2">
      <c r="A424"/>
      <c r="B424"/>
      <c r="C424"/>
      <c r="D424"/>
      <c r="E424"/>
      <c r="F424"/>
      <c r="G424"/>
      <c r="H424"/>
      <c r="I424"/>
      <c r="J424"/>
      <c r="K424"/>
      <c r="L424"/>
      <c r="M424"/>
      <c r="N424"/>
      <c r="O424"/>
      <c r="P424"/>
      <c r="Q424"/>
      <c r="R424"/>
      <c r="S424"/>
      <c r="T424"/>
      <c r="U424"/>
      <c r="V424"/>
      <c r="W424"/>
      <c r="X424"/>
    </row>
    <row r="425" spans="1:24" ht="15.75" customHeight="1" x14ac:dyDescent="0.2">
      <c r="A425"/>
      <c r="B425"/>
      <c r="C425"/>
      <c r="D425"/>
      <c r="E425"/>
      <c r="F425"/>
      <c r="G425"/>
      <c r="H425"/>
      <c r="I425"/>
      <c r="J425"/>
      <c r="K425"/>
      <c r="L425"/>
      <c r="M425"/>
      <c r="N425"/>
      <c r="O425"/>
      <c r="P425"/>
      <c r="Q425"/>
      <c r="R425"/>
      <c r="S425"/>
      <c r="T425"/>
      <c r="U425"/>
      <c r="V425"/>
      <c r="W425"/>
      <c r="X425"/>
    </row>
    <row r="426" spans="1:24" ht="15.75" customHeight="1" x14ac:dyDescent="0.2">
      <c r="A426"/>
      <c r="B426"/>
      <c r="C426"/>
      <c r="D426"/>
      <c r="E426"/>
      <c r="F426"/>
      <c r="G426"/>
      <c r="H426"/>
      <c r="I426"/>
      <c r="J426"/>
      <c r="K426"/>
      <c r="L426"/>
      <c r="M426"/>
      <c r="N426"/>
      <c r="O426"/>
      <c r="P426"/>
      <c r="Q426"/>
      <c r="R426"/>
      <c r="S426"/>
      <c r="T426"/>
      <c r="U426"/>
      <c r="V426"/>
      <c r="W426"/>
      <c r="X426"/>
    </row>
    <row r="427" spans="1:24" ht="15.75" customHeight="1" x14ac:dyDescent="0.2">
      <c r="A427"/>
      <c r="B427"/>
      <c r="C427"/>
      <c r="D427"/>
      <c r="E427"/>
      <c r="F427"/>
      <c r="G427"/>
      <c r="H427"/>
      <c r="I427"/>
      <c r="J427"/>
      <c r="K427"/>
      <c r="L427"/>
      <c r="M427"/>
      <c r="N427"/>
      <c r="O427"/>
      <c r="P427"/>
      <c r="Q427"/>
      <c r="R427"/>
      <c r="S427"/>
      <c r="T427"/>
      <c r="U427"/>
      <c r="V427"/>
      <c r="W427"/>
      <c r="X427"/>
    </row>
    <row r="428" spans="1:24" ht="15.75" customHeight="1" x14ac:dyDescent="0.2">
      <c r="A428"/>
      <c r="B428"/>
      <c r="C428"/>
      <c r="D428"/>
      <c r="E428"/>
      <c r="F428"/>
      <c r="G428"/>
      <c r="H428"/>
      <c r="I428"/>
      <c r="J428"/>
      <c r="K428"/>
      <c r="L428"/>
      <c r="M428"/>
      <c r="N428"/>
      <c r="O428"/>
      <c r="P428"/>
      <c r="Q428"/>
      <c r="R428"/>
      <c r="S428"/>
      <c r="T428"/>
      <c r="U428"/>
      <c r="V428"/>
      <c r="W428"/>
      <c r="X428"/>
    </row>
    <row r="429" spans="1:24" ht="15.75" customHeight="1" x14ac:dyDescent="0.2">
      <c r="A429"/>
      <c r="B429"/>
      <c r="C429"/>
      <c r="D429"/>
      <c r="E429"/>
      <c r="F429"/>
      <c r="G429"/>
      <c r="H429"/>
      <c r="I429"/>
      <c r="J429"/>
      <c r="K429"/>
      <c r="L429"/>
      <c r="M429"/>
      <c r="N429"/>
      <c r="O429"/>
      <c r="P429"/>
      <c r="Q429"/>
      <c r="R429"/>
      <c r="S429"/>
      <c r="T429"/>
      <c r="U429"/>
      <c r="V429"/>
      <c r="W429"/>
      <c r="X429"/>
    </row>
    <row r="430" spans="1:24" ht="15.75" customHeight="1" x14ac:dyDescent="0.2">
      <c r="A430"/>
      <c r="B430"/>
      <c r="C430"/>
      <c r="D430"/>
      <c r="E430"/>
      <c r="F430"/>
      <c r="G430"/>
      <c r="H430"/>
      <c r="I430"/>
      <c r="J430"/>
      <c r="K430"/>
      <c r="L430"/>
      <c r="M430"/>
      <c r="N430"/>
      <c r="O430"/>
      <c r="P430"/>
      <c r="Q430"/>
      <c r="R430"/>
      <c r="S430"/>
      <c r="T430"/>
      <c r="U430"/>
      <c r="V430"/>
      <c r="W430"/>
      <c r="X430"/>
    </row>
    <row r="431" spans="1:24" ht="15.75" customHeight="1" x14ac:dyDescent="0.2">
      <c r="A431"/>
      <c r="B431"/>
      <c r="C431"/>
      <c r="D431"/>
      <c r="E431"/>
      <c r="F431"/>
      <c r="G431"/>
      <c r="H431"/>
      <c r="I431"/>
      <c r="J431"/>
      <c r="K431"/>
      <c r="L431"/>
      <c r="M431"/>
      <c r="N431"/>
      <c r="O431"/>
      <c r="P431"/>
      <c r="Q431"/>
      <c r="R431"/>
      <c r="S431"/>
      <c r="T431"/>
      <c r="U431"/>
      <c r="V431"/>
      <c r="W431"/>
      <c r="X431"/>
    </row>
    <row r="432" spans="1:24" ht="15.75" customHeight="1" x14ac:dyDescent="0.2">
      <c r="A432"/>
      <c r="B432"/>
      <c r="C432"/>
      <c r="D432"/>
      <c r="E432"/>
      <c r="F432"/>
      <c r="G432"/>
      <c r="H432"/>
      <c r="I432"/>
      <c r="J432"/>
      <c r="K432"/>
      <c r="L432"/>
      <c r="M432"/>
      <c r="N432"/>
      <c r="O432"/>
      <c r="P432"/>
      <c r="Q432"/>
      <c r="R432"/>
      <c r="S432"/>
      <c r="T432"/>
      <c r="U432"/>
      <c r="V432"/>
      <c r="W432"/>
      <c r="X432"/>
    </row>
    <row r="433" spans="1:24" ht="15.75" customHeight="1" x14ac:dyDescent="0.2">
      <c r="A433"/>
      <c r="B433"/>
      <c r="C433"/>
      <c r="D433"/>
      <c r="E433"/>
      <c r="F433"/>
      <c r="G433"/>
      <c r="H433"/>
      <c r="I433"/>
      <c r="J433"/>
      <c r="K433"/>
      <c r="L433"/>
      <c r="M433"/>
      <c r="N433"/>
      <c r="O433"/>
      <c r="P433"/>
      <c r="Q433"/>
      <c r="R433"/>
      <c r="S433"/>
      <c r="T433"/>
      <c r="U433"/>
      <c r="V433"/>
      <c r="W433"/>
      <c r="X433"/>
    </row>
    <row r="434" spans="1:24" ht="15.75" customHeight="1" x14ac:dyDescent="0.2">
      <c r="A434"/>
      <c r="B434"/>
      <c r="C434"/>
      <c r="D434"/>
      <c r="E434"/>
      <c r="F434"/>
      <c r="G434"/>
      <c r="H434"/>
      <c r="I434"/>
      <c r="J434"/>
      <c r="K434"/>
      <c r="L434"/>
      <c r="M434"/>
      <c r="N434"/>
      <c r="O434"/>
      <c r="P434"/>
      <c r="Q434"/>
      <c r="R434"/>
      <c r="S434"/>
      <c r="T434"/>
      <c r="U434"/>
      <c r="V434"/>
      <c r="W434"/>
      <c r="X434"/>
    </row>
    <row r="435" spans="1:24" ht="15.75" customHeight="1" x14ac:dyDescent="0.2">
      <c r="A435"/>
      <c r="B435"/>
      <c r="C435"/>
      <c r="D435"/>
      <c r="E435"/>
      <c r="F435"/>
      <c r="G435"/>
      <c r="H435"/>
      <c r="I435"/>
      <c r="J435"/>
      <c r="K435"/>
      <c r="L435"/>
      <c r="M435"/>
      <c r="N435"/>
      <c r="O435"/>
      <c r="P435"/>
      <c r="Q435"/>
      <c r="R435"/>
      <c r="S435"/>
      <c r="T435"/>
      <c r="U435"/>
      <c r="V435"/>
      <c r="W435"/>
      <c r="X435"/>
    </row>
    <row r="436" spans="1:24" ht="15.75" customHeight="1" x14ac:dyDescent="0.2">
      <c r="A436"/>
      <c r="B436"/>
      <c r="C436"/>
      <c r="D436"/>
      <c r="E436"/>
      <c r="F436"/>
      <c r="G436"/>
      <c r="H436"/>
      <c r="I436"/>
      <c r="J436"/>
      <c r="K436"/>
      <c r="L436"/>
      <c r="M436"/>
      <c r="N436"/>
      <c r="O436"/>
      <c r="P436"/>
      <c r="Q436"/>
      <c r="R436"/>
      <c r="S436"/>
      <c r="T436"/>
      <c r="U436"/>
      <c r="V436"/>
      <c r="W436"/>
      <c r="X436"/>
    </row>
    <row r="437" spans="1:24" ht="15.75" customHeight="1" x14ac:dyDescent="0.2">
      <c r="A437"/>
      <c r="B437"/>
      <c r="C437"/>
      <c r="D437"/>
      <c r="E437"/>
      <c r="F437"/>
      <c r="G437"/>
      <c r="H437"/>
      <c r="I437"/>
      <c r="J437"/>
      <c r="K437"/>
      <c r="L437"/>
      <c r="M437"/>
      <c r="N437"/>
      <c r="O437"/>
      <c r="P437"/>
      <c r="Q437"/>
      <c r="R437"/>
      <c r="S437"/>
      <c r="T437"/>
      <c r="U437"/>
      <c r="V437"/>
      <c r="W437"/>
      <c r="X437"/>
    </row>
    <row r="438" spans="1:24" ht="15.75" customHeight="1" x14ac:dyDescent="0.2">
      <c r="A438"/>
      <c r="B438"/>
      <c r="C438"/>
      <c r="D438"/>
      <c r="E438"/>
      <c r="F438"/>
      <c r="G438"/>
      <c r="H438"/>
      <c r="I438"/>
      <c r="J438"/>
      <c r="K438"/>
      <c r="L438"/>
      <c r="M438"/>
      <c r="N438"/>
      <c r="O438"/>
      <c r="P438"/>
      <c r="Q438"/>
      <c r="R438"/>
      <c r="S438"/>
      <c r="T438"/>
      <c r="U438"/>
      <c r="V438"/>
      <c r="W438"/>
      <c r="X438"/>
    </row>
    <row r="439" spans="1:24" ht="15.75" customHeight="1" x14ac:dyDescent="0.2">
      <c r="A439"/>
      <c r="B439"/>
      <c r="C439"/>
      <c r="D439"/>
      <c r="E439"/>
      <c r="F439"/>
      <c r="G439"/>
      <c r="H439"/>
      <c r="I439"/>
      <c r="J439"/>
      <c r="K439"/>
      <c r="L439"/>
      <c r="M439"/>
      <c r="N439"/>
      <c r="O439"/>
      <c r="P439"/>
      <c r="Q439"/>
      <c r="R439"/>
      <c r="S439"/>
      <c r="T439"/>
      <c r="U439"/>
      <c r="V439"/>
      <c r="W439"/>
      <c r="X439"/>
    </row>
    <row r="440" spans="1:24" ht="15.75" customHeight="1" x14ac:dyDescent="0.2">
      <c r="A440"/>
      <c r="B440"/>
      <c r="C440"/>
      <c r="D440"/>
      <c r="E440"/>
      <c r="F440"/>
      <c r="G440"/>
      <c r="H440"/>
      <c r="I440"/>
      <c r="J440"/>
      <c r="K440"/>
      <c r="L440"/>
      <c r="M440"/>
      <c r="N440"/>
      <c r="O440"/>
      <c r="P440"/>
      <c r="Q440"/>
      <c r="R440"/>
      <c r="S440"/>
      <c r="T440"/>
      <c r="U440"/>
      <c r="V440"/>
      <c r="W440"/>
      <c r="X440"/>
    </row>
    <row r="441" spans="1:24" ht="15.75" customHeight="1" x14ac:dyDescent="0.2">
      <c r="A441"/>
      <c r="B441"/>
      <c r="C441"/>
      <c r="D441"/>
      <c r="E441"/>
      <c r="F441"/>
      <c r="G441"/>
      <c r="H441"/>
      <c r="I441"/>
      <c r="J441"/>
      <c r="K441"/>
      <c r="L441"/>
      <c r="M441"/>
      <c r="N441"/>
      <c r="O441"/>
      <c r="P441"/>
      <c r="Q441"/>
      <c r="R441"/>
      <c r="S441"/>
      <c r="T441"/>
      <c r="U441"/>
      <c r="V441"/>
      <c r="W441"/>
      <c r="X441"/>
    </row>
    <row r="442" spans="1:24" ht="15.75" customHeight="1" x14ac:dyDescent="0.2">
      <c r="A442"/>
      <c r="B442"/>
      <c r="C442"/>
      <c r="D442"/>
      <c r="E442"/>
      <c r="F442"/>
      <c r="G442"/>
      <c r="H442"/>
      <c r="I442"/>
      <c r="J442"/>
      <c r="K442"/>
      <c r="L442"/>
      <c r="M442"/>
      <c r="N442"/>
      <c r="O442"/>
      <c r="P442"/>
      <c r="Q442"/>
      <c r="R442"/>
      <c r="S442"/>
      <c r="T442"/>
      <c r="U442"/>
      <c r="V442"/>
      <c r="W442"/>
      <c r="X442"/>
    </row>
    <row r="443" spans="1:24" ht="15.75" customHeight="1" x14ac:dyDescent="0.2">
      <c r="A443"/>
      <c r="B443"/>
      <c r="C443"/>
      <c r="D443"/>
      <c r="E443"/>
      <c r="F443"/>
      <c r="G443"/>
      <c r="H443"/>
      <c r="I443"/>
      <c r="J443"/>
      <c r="K443"/>
      <c r="L443"/>
      <c r="M443"/>
      <c r="N443"/>
      <c r="O443"/>
      <c r="P443"/>
      <c r="Q443"/>
      <c r="R443"/>
      <c r="S443"/>
      <c r="T443"/>
      <c r="U443"/>
      <c r="V443"/>
      <c r="W443"/>
      <c r="X443"/>
    </row>
    <row r="444" spans="1:24" ht="15.75" customHeight="1" x14ac:dyDescent="0.2">
      <c r="A444"/>
      <c r="B444"/>
      <c r="C444"/>
      <c r="D444"/>
      <c r="E444"/>
      <c r="F444"/>
      <c r="G444"/>
      <c r="H444"/>
      <c r="I444"/>
      <c r="J444"/>
      <c r="K444"/>
      <c r="L444"/>
      <c r="M444"/>
      <c r="N444"/>
      <c r="O444"/>
      <c r="P444"/>
      <c r="Q444"/>
      <c r="R444"/>
      <c r="S444"/>
      <c r="T444"/>
      <c r="U444"/>
      <c r="V444"/>
      <c r="W444"/>
      <c r="X444"/>
    </row>
    <row r="445" spans="1:24" ht="15.75" customHeight="1" x14ac:dyDescent="0.2">
      <c r="A445"/>
      <c r="B445"/>
      <c r="C445"/>
      <c r="D445"/>
      <c r="E445"/>
      <c r="F445"/>
      <c r="G445"/>
      <c r="H445"/>
      <c r="I445"/>
      <c r="J445"/>
      <c r="K445"/>
      <c r="L445"/>
      <c r="M445"/>
      <c r="N445"/>
      <c r="O445"/>
      <c r="P445"/>
      <c r="Q445"/>
      <c r="R445"/>
      <c r="S445"/>
      <c r="T445"/>
      <c r="U445"/>
      <c r="V445"/>
      <c r="W445"/>
      <c r="X445"/>
    </row>
    <row r="446" spans="1:24" ht="15.75" customHeight="1" x14ac:dyDescent="0.2">
      <c r="A446"/>
      <c r="B446"/>
      <c r="C446"/>
      <c r="D446"/>
      <c r="E446"/>
      <c r="F446"/>
      <c r="G446"/>
      <c r="H446"/>
      <c r="I446"/>
      <c r="J446"/>
      <c r="K446"/>
      <c r="L446"/>
      <c r="M446"/>
      <c r="N446"/>
      <c r="O446"/>
      <c r="P446"/>
      <c r="Q446"/>
      <c r="R446"/>
      <c r="S446"/>
      <c r="T446"/>
      <c r="U446"/>
      <c r="V446"/>
      <c r="W446"/>
      <c r="X446"/>
    </row>
    <row r="447" spans="1:24" ht="15.75" customHeight="1" x14ac:dyDescent="0.2">
      <c r="A447"/>
      <c r="B447"/>
      <c r="C447"/>
      <c r="D447"/>
      <c r="E447"/>
      <c r="F447"/>
      <c r="G447"/>
      <c r="H447"/>
      <c r="I447"/>
      <c r="J447"/>
      <c r="K447"/>
      <c r="L447"/>
      <c r="M447"/>
      <c r="N447"/>
      <c r="O447"/>
      <c r="P447"/>
      <c r="Q447"/>
      <c r="R447"/>
      <c r="S447"/>
      <c r="T447"/>
      <c r="U447"/>
      <c r="V447"/>
      <c r="W447"/>
      <c r="X447"/>
    </row>
    <row r="448" spans="1:24" ht="15.75" customHeight="1" x14ac:dyDescent="0.2">
      <c r="A448"/>
      <c r="B448"/>
      <c r="C448"/>
      <c r="D448"/>
      <c r="E448"/>
      <c r="F448"/>
      <c r="G448"/>
      <c r="H448"/>
      <c r="I448"/>
      <c r="J448"/>
      <c r="K448"/>
      <c r="L448"/>
      <c r="M448"/>
      <c r="N448"/>
      <c r="O448"/>
      <c r="P448"/>
      <c r="Q448"/>
      <c r="R448"/>
      <c r="S448"/>
      <c r="T448"/>
      <c r="U448"/>
      <c r="V448"/>
      <c r="W448"/>
      <c r="X448"/>
    </row>
    <row r="449" spans="1:24" ht="15.75" customHeight="1" x14ac:dyDescent="0.2">
      <c r="A449"/>
      <c r="B449"/>
      <c r="C449"/>
      <c r="D449"/>
      <c r="E449"/>
      <c r="F449"/>
      <c r="G449"/>
      <c r="H449"/>
      <c r="I449"/>
      <c r="J449"/>
      <c r="K449"/>
      <c r="L449"/>
      <c r="M449"/>
      <c r="N449"/>
      <c r="O449"/>
      <c r="P449"/>
      <c r="Q449"/>
      <c r="R449"/>
      <c r="S449"/>
      <c r="T449"/>
      <c r="U449"/>
      <c r="V449"/>
      <c r="W449"/>
      <c r="X449"/>
    </row>
    <row r="450" spans="1:24" ht="15.75" customHeight="1" x14ac:dyDescent="0.2">
      <c r="A450"/>
      <c r="B450"/>
      <c r="C450"/>
      <c r="D450"/>
      <c r="E450"/>
      <c r="F450"/>
      <c r="G450"/>
      <c r="H450"/>
      <c r="I450"/>
      <c r="J450"/>
      <c r="K450"/>
      <c r="L450"/>
      <c r="M450"/>
      <c r="N450"/>
      <c r="O450"/>
      <c r="P450"/>
      <c r="Q450"/>
      <c r="R450"/>
      <c r="S450"/>
      <c r="T450"/>
      <c r="U450"/>
      <c r="V450"/>
      <c r="W450"/>
      <c r="X450"/>
    </row>
    <row r="451" spans="1:24" ht="15.75" customHeight="1" x14ac:dyDescent="0.2">
      <c r="A451"/>
      <c r="B451"/>
      <c r="C451"/>
      <c r="D451"/>
      <c r="E451"/>
      <c r="F451"/>
      <c r="G451"/>
      <c r="H451"/>
      <c r="I451"/>
      <c r="J451"/>
      <c r="K451"/>
      <c r="L451"/>
      <c r="M451"/>
      <c r="N451"/>
      <c r="O451"/>
      <c r="P451"/>
      <c r="Q451"/>
      <c r="R451"/>
      <c r="S451"/>
      <c r="T451"/>
      <c r="U451"/>
      <c r="V451"/>
      <c r="W451"/>
      <c r="X451"/>
    </row>
    <row r="452" spans="1:24" ht="15.75" customHeight="1" x14ac:dyDescent="0.2">
      <c r="A452"/>
      <c r="B452"/>
      <c r="C452"/>
      <c r="D452"/>
      <c r="E452"/>
      <c r="F452"/>
      <c r="G452"/>
      <c r="H452"/>
      <c r="I452"/>
      <c r="J452"/>
      <c r="K452"/>
      <c r="L452"/>
      <c r="M452"/>
      <c r="N452"/>
      <c r="O452"/>
      <c r="P452"/>
      <c r="Q452"/>
      <c r="R452"/>
      <c r="S452"/>
      <c r="T452"/>
      <c r="U452"/>
      <c r="V452"/>
      <c r="W452"/>
      <c r="X452"/>
    </row>
    <row r="453" spans="1:24" ht="15.75" customHeight="1" x14ac:dyDescent="0.2">
      <c r="A453"/>
      <c r="B453"/>
      <c r="C453"/>
      <c r="D453"/>
      <c r="E453"/>
      <c r="F453"/>
      <c r="G453"/>
      <c r="H453"/>
      <c r="I453"/>
      <c r="J453"/>
      <c r="K453"/>
      <c r="L453"/>
      <c r="M453"/>
      <c r="N453"/>
      <c r="O453"/>
      <c r="P453"/>
      <c r="Q453"/>
      <c r="R453"/>
      <c r="S453"/>
      <c r="T453"/>
      <c r="U453"/>
      <c r="V453"/>
      <c r="W453"/>
      <c r="X453"/>
    </row>
    <row r="454" spans="1:24" ht="15.75" customHeight="1" x14ac:dyDescent="0.2">
      <c r="A454"/>
      <c r="B454"/>
      <c r="C454"/>
      <c r="D454"/>
      <c r="E454"/>
      <c r="F454"/>
      <c r="G454"/>
      <c r="H454"/>
      <c r="I454"/>
      <c r="J454"/>
      <c r="K454"/>
      <c r="L454"/>
      <c r="M454"/>
      <c r="N454"/>
      <c r="O454"/>
      <c r="P454"/>
      <c r="Q454"/>
      <c r="R454"/>
      <c r="S454"/>
      <c r="T454"/>
      <c r="U454"/>
      <c r="V454"/>
      <c r="W454"/>
      <c r="X454"/>
    </row>
    <row r="455" spans="1:24" ht="15.75" customHeight="1" x14ac:dyDescent="0.2">
      <c r="A455"/>
      <c r="B455"/>
      <c r="C455"/>
      <c r="D455"/>
      <c r="E455"/>
      <c r="F455"/>
      <c r="G455"/>
      <c r="H455"/>
      <c r="I455"/>
      <c r="J455"/>
      <c r="K455"/>
      <c r="L455"/>
      <c r="M455"/>
      <c r="N455"/>
      <c r="O455"/>
      <c r="P455"/>
      <c r="Q455"/>
      <c r="R455"/>
      <c r="S455"/>
      <c r="T455"/>
      <c r="U455"/>
      <c r="V455"/>
      <c r="W455"/>
      <c r="X455"/>
    </row>
    <row r="456" spans="1:24" ht="15.75" customHeight="1" x14ac:dyDescent="0.2">
      <c r="A456"/>
      <c r="B456"/>
      <c r="C456"/>
      <c r="D456"/>
      <c r="E456"/>
      <c r="F456"/>
      <c r="G456"/>
      <c r="H456"/>
      <c r="I456"/>
      <c r="J456"/>
      <c r="K456"/>
      <c r="L456"/>
      <c r="M456"/>
      <c r="N456"/>
      <c r="O456"/>
      <c r="P456"/>
      <c r="Q456"/>
      <c r="R456"/>
      <c r="S456"/>
      <c r="T456"/>
      <c r="U456"/>
      <c r="V456"/>
      <c r="W456"/>
      <c r="X456"/>
    </row>
    <row r="457" spans="1:24" ht="15.75" customHeight="1" x14ac:dyDescent="0.2">
      <c r="A457"/>
      <c r="B457"/>
      <c r="C457"/>
      <c r="D457"/>
      <c r="E457"/>
      <c r="F457"/>
      <c r="G457"/>
      <c r="H457"/>
      <c r="I457"/>
      <c r="J457"/>
      <c r="K457"/>
      <c r="L457"/>
      <c r="M457"/>
      <c r="N457"/>
      <c r="O457"/>
      <c r="P457"/>
      <c r="Q457"/>
      <c r="R457"/>
      <c r="S457"/>
      <c r="T457"/>
      <c r="U457"/>
      <c r="V457"/>
      <c r="W457"/>
      <c r="X457"/>
    </row>
    <row r="458" spans="1:24" ht="15.75" customHeight="1" x14ac:dyDescent="0.2">
      <c r="A458"/>
      <c r="B458"/>
      <c r="C458"/>
      <c r="D458"/>
      <c r="E458"/>
      <c r="F458"/>
      <c r="G458"/>
      <c r="H458"/>
      <c r="I458"/>
      <c r="J458"/>
      <c r="K458"/>
      <c r="L458"/>
      <c r="M458"/>
      <c r="N458"/>
      <c r="O458"/>
      <c r="P458"/>
      <c r="Q458"/>
      <c r="R458"/>
      <c r="S458"/>
      <c r="T458"/>
      <c r="U458"/>
      <c r="V458"/>
      <c r="W458"/>
      <c r="X458"/>
    </row>
    <row r="459" spans="1:24" ht="15.75" customHeight="1" x14ac:dyDescent="0.2">
      <c r="A459"/>
      <c r="B459"/>
      <c r="C459"/>
      <c r="D459"/>
      <c r="E459"/>
      <c r="F459"/>
      <c r="G459"/>
      <c r="H459"/>
      <c r="I459"/>
      <c r="J459"/>
      <c r="K459"/>
      <c r="L459"/>
      <c r="M459"/>
      <c r="N459"/>
      <c r="O459"/>
      <c r="P459"/>
      <c r="Q459"/>
      <c r="R459"/>
      <c r="S459"/>
      <c r="T459"/>
      <c r="U459"/>
      <c r="V459"/>
      <c r="W459"/>
      <c r="X459"/>
    </row>
    <row r="460" spans="1:24" ht="15.75" customHeight="1" x14ac:dyDescent="0.2">
      <c r="A460"/>
      <c r="B460"/>
      <c r="C460"/>
      <c r="D460"/>
      <c r="E460"/>
      <c r="F460"/>
      <c r="G460"/>
      <c r="H460"/>
      <c r="I460"/>
      <c r="J460"/>
      <c r="K460"/>
      <c r="L460"/>
      <c r="M460"/>
      <c r="N460"/>
      <c r="O460"/>
      <c r="P460"/>
      <c r="Q460"/>
      <c r="R460"/>
      <c r="S460"/>
      <c r="T460"/>
      <c r="U460"/>
      <c r="V460"/>
      <c r="W460"/>
      <c r="X460"/>
    </row>
    <row r="461" spans="1:24" ht="15.75" customHeight="1" x14ac:dyDescent="0.2">
      <c r="A461"/>
      <c r="B461"/>
      <c r="C461"/>
      <c r="D461"/>
      <c r="E461"/>
      <c r="F461"/>
      <c r="G461"/>
      <c r="H461"/>
      <c r="I461"/>
      <c r="J461"/>
      <c r="K461"/>
      <c r="L461"/>
      <c r="M461"/>
      <c r="N461"/>
      <c r="O461"/>
      <c r="P461"/>
      <c r="Q461"/>
      <c r="R461"/>
      <c r="S461"/>
      <c r="T461"/>
      <c r="U461"/>
      <c r="V461"/>
      <c r="W461"/>
      <c r="X461"/>
    </row>
    <row r="462" spans="1:24" ht="15.75" customHeight="1" x14ac:dyDescent="0.2">
      <c r="A462"/>
      <c r="B462"/>
      <c r="C462"/>
      <c r="D462"/>
      <c r="E462"/>
      <c r="F462"/>
      <c r="G462"/>
      <c r="H462"/>
      <c r="I462"/>
      <c r="J462"/>
      <c r="K462"/>
      <c r="L462"/>
      <c r="M462"/>
      <c r="N462"/>
      <c r="O462"/>
      <c r="P462"/>
      <c r="Q462"/>
      <c r="R462"/>
      <c r="S462"/>
      <c r="T462"/>
      <c r="U462"/>
      <c r="V462"/>
      <c r="W462"/>
      <c r="X462"/>
    </row>
    <row r="463" spans="1:24" ht="15.75" customHeight="1" x14ac:dyDescent="0.2">
      <c r="A463"/>
      <c r="B463"/>
      <c r="C463"/>
      <c r="D463"/>
      <c r="E463"/>
      <c r="F463"/>
      <c r="G463"/>
      <c r="H463"/>
      <c r="I463"/>
      <c r="J463"/>
      <c r="K463"/>
      <c r="L463"/>
      <c r="M463"/>
      <c r="N463"/>
      <c r="O463"/>
      <c r="P463"/>
      <c r="Q463"/>
      <c r="R463"/>
      <c r="S463"/>
      <c r="T463"/>
      <c r="U463"/>
      <c r="V463"/>
      <c r="W463"/>
      <c r="X463"/>
    </row>
    <row r="464" spans="1:24" ht="15.75" customHeight="1" x14ac:dyDescent="0.2">
      <c r="A464"/>
      <c r="B464"/>
      <c r="C464"/>
      <c r="D464"/>
      <c r="E464"/>
      <c r="F464"/>
      <c r="G464"/>
      <c r="H464"/>
      <c r="I464"/>
      <c r="J464"/>
      <c r="K464"/>
      <c r="L464"/>
      <c r="M464"/>
      <c r="N464"/>
      <c r="O464"/>
      <c r="P464"/>
      <c r="Q464"/>
      <c r="R464"/>
      <c r="S464"/>
      <c r="T464"/>
      <c r="U464"/>
      <c r="V464"/>
      <c r="W464"/>
      <c r="X464"/>
    </row>
    <row r="465" spans="1:24" ht="15.75" customHeight="1" x14ac:dyDescent="0.2">
      <c r="A465"/>
      <c r="B465"/>
      <c r="C465"/>
      <c r="D465"/>
      <c r="E465"/>
      <c r="F465"/>
      <c r="G465"/>
      <c r="H465"/>
      <c r="I465"/>
      <c r="J465"/>
      <c r="K465"/>
      <c r="L465"/>
      <c r="M465"/>
      <c r="N465"/>
      <c r="O465"/>
      <c r="P465"/>
      <c r="Q465"/>
      <c r="R465"/>
      <c r="S465"/>
      <c r="T465"/>
      <c r="U465"/>
      <c r="V465"/>
      <c r="W465"/>
      <c r="X465"/>
    </row>
    <row r="466" spans="1:24" ht="15.75" customHeight="1" x14ac:dyDescent="0.2">
      <c r="A466"/>
      <c r="B466"/>
      <c r="C466"/>
      <c r="D466"/>
      <c r="E466"/>
      <c r="F466"/>
      <c r="G466"/>
      <c r="H466"/>
      <c r="I466"/>
      <c r="J466"/>
      <c r="K466"/>
      <c r="L466"/>
      <c r="M466"/>
      <c r="N466"/>
      <c r="O466"/>
      <c r="P466"/>
      <c r="Q466"/>
      <c r="R466"/>
      <c r="S466"/>
      <c r="T466"/>
      <c r="U466"/>
      <c r="V466"/>
      <c r="W466"/>
      <c r="X466"/>
    </row>
    <row r="467" spans="1:24" ht="15.75" customHeight="1" x14ac:dyDescent="0.2">
      <c r="A467"/>
      <c r="B467"/>
      <c r="C467"/>
      <c r="D467"/>
      <c r="E467"/>
      <c r="F467"/>
      <c r="G467"/>
      <c r="H467"/>
      <c r="I467"/>
      <c r="J467"/>
      <c r="K467"/>
      <c r="L467"/>
      <c r="M467"/>
      <c r="N467"/>
      <c r="O467"/>
      <c r="P467"/>
      <c r="Q467"/>
      <c r="R467"/>
      <c r="S467"/>
      <c r="T467"/>
      <c r="U467"/>
      <c r="V467"/>
      <c r="W467"/>
      <c r="X467"/>
    </row>
    <row r="468" spans="1:24" ht="15.75" customHeight="1" x14ac:dyDescent="0.2">
      <c r="A468"/>
      <c r="B468"/>
      <c r="C468"/>
      <c r="D468"/>
      <c r="E468"/>
      <c r="F468"/>
      <c r="G468"/>
      <c r="H468"/>
      <c r="I468"/>
      <c r="J468"/>
      <c r="K468"/>
      <c r="L468"/>
      <c r="M468"/>
      <c r="N468"/>
      <c r="O468"/>
      <c r="P468"/>
      <c r="Q468"/>
      <c r="R468"/>
      <c r="S468"/>
      <c r="T468"/>
      <c r="U468"/>
      <c r="V468"/>
      <c r="W468"/>
      <c r="X468"/>
    </row>
    <row r="469" spans="1:24" ht="15.75" customHeight="1" x14ac:dyDescent="0.2">
      <c r="A469"/>
      <c r="B469"/>
      <c r="C469"/>
      <c r="D469"/>
      <c r="E469"/>
      <c r="F469"/>
      <c r="G469"/>
      <c r="H469"/>
      <c r="I469"/>
      <c r="J469"/>
      <c r="K469"/>
      <c r="L469"/>
      <c r="M469"/>
      <c r="N469"/>
      <c r="O469"/>
      <c r="P469"/>
      <c r="Q469"/>
      <c r="R469"/>
      <c r="S469"/>
      <c r="T469"/>
      <c r="U469"/>
      <c r="V469"/>
      <c r="W469"/>
      <c r="X469"/>
    </row>
    <row r="470" spans="1:24" ht="15.75" customHeight="1" x14ac:dyDescent="0.2">
      <c r="A470"/>
      <c r="B470"/>
      <c r="C470"/>
      <c r="D470"/>
      <c r="E470"/>
      <c r="F470"/>
      <c r="G470"/>
      <c r="H470"/>
      <c r="I470"/>
      <c r="J470"/>
      <c r="K470"/>
      <c r="L470"/>
      <c r="M470"/>
      <c r="N470"/>
      <c r="O470"/>
      <c r="P470"/>
      <c r="Q470"/>
      <c r="R470"/>
      <c r="S470"/>
      <c r="T470"/>
      <c r="U470"/>
      <c r="V470"/>
      <c r="W470"/>
      <c r="X470"/>
    </row>
    <row r="471" spans="1:24" ht="15.75" customHeight="1" x14ac:dyDescent="0.2">
      <c r="A471"/>
      <c r="B471"/>
      <c r="C471"/>
      <c r="D471"/>
      <c r="E471"/>
      <c r="F471"/>
      <c r="G471"/>
      <c r="H471"/>
      <c r="I471"/>
      <c r="J471"/>
      <c r="K471"/>
      <c r="L471"/>
      <c r="M471"/>
      <c r="N471"/>
      <c r="O471"/>
      <c r="P471"/>
      <c r="Q471"/>
      <c r="R471"/>
      <c r="S471"/>
      <c r="T471"/>
      <c r="U471"/>
      <c r="V471"/>
      <c r="W471"/>
      <c r="X471"/>
    </row>
    <row r="472" spans="1:24" ht="15.75" customHeight="1" x14ac:dyDescent="0.2">
      <c r="A472"/>
      <c r="B472"/>
      <c r="C472"/>
      <c r="D472"/>
      <c r="E472"/>
      <c r="F472"/>
      <c r="G472"/>
      <c r="H472"/>
      <c r="I472"/>
      <c r="J472"/>
      <c r="K472"/>
      <c r="L472"/>
      <c r="M472"/>
      <c r="N472"/>
      <c r="O472"/>
      <c r="P472"/>
      <c r="Q472"/>
      <c r="R472"/>
      <c r="S472"/>
      <c r="T472"/>
      <c r="U472"/>
      <c r="V472"/>
      <c r="W472"/>
      <c r="X472"/>
    </row>
    <row r="473" spans="1:24" ht="15.75" customHeight="1" x14ac:dyDescent="0.2">
      <c r="A473"/>
      <c r="B473"/>
      <c r="C473"/>
      <c r="D473"/>
      <c r="E473"/>
      <c r="F473"/>
      <c r="G473"/>
      <c r="H473"/>
      <c r="I473"/>
      <c r="J473"/>
      <c r="K473"/>
      <c r="L473"/>
      <c r="M473"/>
      <c r="N473"/>
      <c r="O473"/>
      <c r="P473"/>
      <c r="Q473"/>
      <c r="R473"/>
      <c r="S473"/>
      <c r="T473"/>
      <c r="U473"/>
      <c r="V473"/>
      <c r="W473"/>
      <c r="X473"/>
    </row>
    <row r="474" spans="1:24" ht="15.75" customHeight="1" x14ac:dyDescent="0.2">
      <c r="A474"/>
      <c r="B474"/>
      <c r="C474"/>
      <c r="D474"/>
      <c r="E474"/>
      <c r="F474"/>
      <c r="G474"/>
      <c r="H474"/>
      <c r="I474"/>
      <c r="J474"/>
      <c r="K474"/>
      <c r="L474"/>
      <c r="M474"/>
      <c r="N474"/>
      <c r="O474"/>
      <c r="P474"/>
      <c r="Q474"/>
      <c r="R474"/>
      <c r="S474"/>
      <c r="T474"/>
      <c r="U474"/>
      <c r="V474"/>
      <c r="W474"/>
      <c r="X474"/>
    </row>
    <row r="475" spans="1:24" ht="15.75" customHeight="1" x14ac:dyDescent="0.2">
      <c r="A475"/>
      <c r="B475"/>
      <c r="C475"/>
      <c r="D475"/>
      <c r="E475"/>
      <c r="F475"/>
      <c r="G475"/>
      <c r="H475"/>
      <c r="I475"/>
      <c r="J475"/>
      <c r="K475"/>
      <c r="L475"/>
      <c r="M475"/>
      <c r="N475"/>
      <c r="O475"/>
      <c r="P475"/>
      <c r="Q475"/>
      <c r="R475"/>
      <c r="S475"/>
      <c r="T475"/>
      <c r="U475"/>
      <c r="V475"/>
      <c r="W475"/>
      <c r="X475"/>
    </row>
    <row r="476" spans="1:24" ht="15.75" customHeight="1" x14ac:dyDescent="0.2">
      <c r="A476"/>
      <c r="B476"/>
      <c r="C476"/>
      <c r="D476"/>
      <c r="E476"/>
      <c r="F476"/>
      <c r="G476"/>
      <c r="H476"/>
      <c r="I476"/>
      <c r="J476"/>
      <c r="K476"/>
      <c r="L476"/>
      <c r="M476"/>
      <c r="N476"/>
      <c r="O476"/>
      <c r="P476"/>
      <c r="Q476"/>
      <c r="R476"/>
      <c r="S476"/>
      <c r="T476"/>
      <c r="U476"/>
      <c r="V476"/>
      <c r="W476"/>
      <c r="X476"/>
    </row>
    <row r="477" spans="1:24" ht="15.75" customHeight="1" x14ac:dyDescent="0.2">
      <c r="A477"/>
      <c r="B477"/>
      <c r="C477"/>
      <c r="D477"/>
      <c r="E477"/>
      <c r="F477"/>
      <c r="G477"/>
      <c r="H477"/>
      <c r="I477"/>
      <c r="J477"/>
      <c r="K477"/>
      <c r="L477"/>
      <c r="M477"/>
      <c r="N477"/>
      <c r="O477"/>
      <c r="P477"/>
      <c r="Q477"/>
      <c r="R477"/>
      <c r="S477"/>
      <c r="T477"/>
      <c r="U477"/>
      <c r="V477"/>
      <c r="W477"/>
      <c r="X477"/>
    </row>
    <row r="478" spans="1:24" ht="15.75" customHeight="1" x14ac:dyDescent="0.2">
      <c r="A478"/>
      <c r="B478"/>
      <c r="C478"/>
      <c r="D478"/>
      <c r="E478"/>
      <c r="F478"/>
      <c r="G478"/>
      <c r="H478"/>
      <c r="I478"/>
      <c r="J478"/>
      <c r="K478"/>
      <c r="L478"/>
      <c r="M478"/>
      <c r="N478"/>
      <c r="O478"/>
      <c r="P478"/>
      <c r="Q478"/>
      <c r="R478"/>
      <c r="S478"/>
      <c r="T478"/>
      <c r="U478"/>
      <c r="V478"/>
      <c r="W478"/>
      <c r="X478"/>
    </row>
    <row r="479" spans="1:24" ht="15.75" customHeight="1" x14ac:dyDescent="0.2">
      <c r="A479"/>
      <c r="B479"/>
      <c r="C479"/>
      <c r="D479"/>
      <c r="E479"/>
      <c r="F479"/>
      <c r="G479"/>
      <c r="H479"/>
      <c r="I479"/>
      <c r="J479"/>
      <c r="K479"/>
      <c r="L479"/>
      <c r="M479"/>
      <c r="N479"/>
      <c r="O479"/>
      <c r="P479"/>
      <c r="Q479"/>
      <c r="R479"/>
      <c r="S479"/>
      <c r="T479"/>
      <c r="U479"/>
      <c r="V479"/>
      <c r="W479"/>
      <c r="X479"/>
    </row>
    <row r="480" spans="1:24" ht="15.75" customHeight="1" x14ac:dyDescent="0.2">
      <c r="A480"/>
      <c r="B480"/>
      <c r="C480"/>
      <c r="D480"/>
      <c r="E480"/>
      <c r="F480"/>
      <c r="G480"/>
      <c r="H480"/>
      <c r="I480"/>
      <c r="J480"/>
      <c r="K480"/>
      <c r="L480"/>
      <c r="M480"/>
      <c r="N480"/>
      <c r="O480"/>
      <c r="P480"/>
      <c r="Q480"/>
      <c r="R480"/>
      <c r="S480"/>
      <c r="T480"/>
      <c r="U480"/>
      <c r="V480"/>
      <c r="W480"/>
      <c r="X480"/>
    </row>
    <row r="481" spans="1:24" ht="15.75" customHeight="1" x14ac:dyDescent="0.2">
      <c r="A481"/>
      <c r="B481"/>
      <c r="C481"/>
      <c r="D481"/>
      <c r="E481"/>
      <c r="F481"/>
      <c r="G481"/>
      <c r="H481"/>
      <c r="I481"/>
      <c r="J481"/>
      <c r="K481"/>
      <c r="L481"/>
      <c r="M481"/>
      <c r="N481"/>
      <c r="O481"/>
      <c r="P481"/>
      <c r="Q481"/>
      <c r="R481"/>
      <c r="S481"/>
      <c r="T481"/>
      <c r="U481"/>
      <c r="V481"/>
      <c r="W481"/>
      <c r="X481"/>
    </row>
    <row r="482" spans="1:24" ht="15.75" customHeight="1" x14ac:dyDescent="0.2">
      <c r="A482"/>
      <c r="B482"/>
      <c r="C482"/>
      <c r="D482"/>
      <c r="E482"/>
      <c r="F482"/>
      <c r="G482"/>
      <c r="H482"/>
      <c r="I482"/>
      <c r="J482"/>
      <c r="K482"/>
      <c r="L482"/>
      <c r="M482"/>
      <c r="N482"/>
      <c r="O482"/>
      <c r="P482"/>
      <c r="Q482"/>
      <c r="R482"/>
      <c r="S482"/>
      <c r="T482"/>
      <c r="U482"/>
      <c r="V482"/>
      <c r="W482"/>
      <c r="X482"/>
    </row>
    <row r="483" spans="1:24" ht="15.75" customHeight="1" x14ac:dyDescent="0.2">
      <c r="A483"/>
      <c r="B483"/>
      <c r="C483"/>
      <c r="D483"/>
      <c r="E483"/>
      <c r="F483"/>
      <c r="G483"/>
      <c r="H483"/>
      <c r="I483"/>
      <c r="J483"/>
      <c r="K483"/>
      <c r="L483"/>
      <c r="M483"/>
      <c r="N483"/>
      <c r="O483"/>
      <c r="P483"/>
      <c r="Q483"/>
      <c r="R483"/>
      <c r="S483"/>
      <c r="T483"/>
      <c r="U483"/>
      <c r="V483"/>
      <c r="W483"/>
      <c r="X483"/>
    </row>
    <row r="484" spans="1:24" ht="15.75" customHeight="1" x14ac:dyDescent="0.2">
      <c r="A484"/>
      <c r="B484"/>
      <c r="C484"/>
      <c r="D484"/>
      <c r="E484"/>
      <c r="F484"/>
      <c r="G484"/>
      <c r="H484"/>
      <c r="I484"/>
      <c r="J484"/>
      <c r="K484"/>
      <c r="L484"/>
      <c r="M484"/>
      <c r="N484"/>
      <c r="O484"/>
      <c r="P484"/>
      <c r="Q484"/>
      <c r="R484"/>
      <c r="S484"/>
      <c r="T484"/>
      <c r="U484"/>
      <c r="V484"/>
      <c r="W484"/>
      <c r="X484"/>
    </row>
    <row r="485" spans="1:24" ht="15.75" customHeight="1" x14ac:dyDescent="0.2">
      <c r="A485"/>
      <c r="B485"/>
      <c r="C485"/>
      <c r="D485"/>
      <c r="E485"/>
      <c r="F485"/>
      <c r="G485"/>
      <c r="H485"/>
      <c r="I485"/>
      <c r="J485"/>
      <c r="K485"/>
      <c r="L485"/>
      <c r="M485"/>
      <c r="N485"/>
      <c r="O485"/>
      <c r="P485"/>
      <c r="Q485"/>
      <c r="R485"/>
      <c r="S485"/>
      <c r="T485"/>
      <c r="U485"/>
      <c r="V485"/>
      <c r="W485"/>
      <c r="X485"/>
    </row>
    <row r="486" spans="1:24" ht="15.75" customHeight="1" x14ac:dyDescent="0.2">
      <c r="A486"/>
      <c r="B486"/>
      <c r="C486"/>
      <c r="D486"/>
      <c r="E486"/>
      <c r="F486"/>
      <c r="G486"/>
      <c r="H486"/>
      <c r="I486"/>
      <c r="J486"/>
      <c r="K486"/>
      <c r="L486"/>
      <c r="M486"/>
      <c r="N486"/>
      <c r="O486"/>
      <c r="P486"/>
      <c r="Q486"/>
      <c r="R486"/>
      <c r="S486"/>
      <c r="T486"/>
      <c r="U486"/>
      <c r="V486"/>
      <c r="W486"/>
      <c r="X486"/>
    </row>
    <row r="487" spans="1:24" ht="15.75" customHeight="1" x14ac:dyDescent="0.2">
      <c r="A487"/>
      <c r="B487"/>
      <c r="C487"/>
      <c r="D487"/>
      <c r="E487"/>
      <c r="F487"/>
      <c r="G487"/>
      <c r="H487"/>
      <c r="I487"/>
      <c r="J487"/>
      <c r="K487"/>
      <c r="L487"/>
      <c r="M487"/>
      <c r="N487"/>
      <c r="O487"/>
      <c r="P487"/>
      <c r="Q487"/>
      <c r="R487"/>
      <c r="S487"/>
      <c r="T487"/>
      <c r="U487"/>
      <c r="V487"/>
      <c r="W487"/>
      <c r="X487"/>
    </row>
    <row r="488" spans="1:24" ht="15.75" customHeight="1" x14ac:dyDescent="0.2">
      <c r="A488"/>
      <c r="B488"/>
      <c r="C488"/>
      <c r="D488"/>
      <c r="E488"/>
      <c r="F488"/>
      <c r="G488"/>
      <c r="H488"/>
      <c r="I488"/>
      <c r="J488"/>
      <c r="K488"/>
      <c r="L488"/>
      <c r="M488"/>
      <c r="N488"/>
      <c r="O488"/>
      <c r="P488"/>
      <c r="Q488"/>
      <c r="R488"/>
      <c r="S488"/>
      <c r="T488"/>
      <c r="U488"/>
      <c r="V488"/>
      <c r="W488"/>
      <c r="X488"/>
    </row>
    <row r="489" spans="1:24" ht="15.75" customHeight="1" x14ac:dyDescent="0.2">
      <c r="A489"/>
      <c r="B489"/>
      <c r="C489"/>
      <c r="D489"/>
      <c r="E489"/>
      <c r="F489"/>
      <c r="G489"/>
      <c r="H489"/>
      <c r="I489"/>
      <c r="J489"/>
      <c r="K489"/>
      <c r="L489"/>
      <c r="M489"/>
      <c r="N489"/>
      <c r="O489"/>
      <c r="P489"/>
      <c r="Q489"/>
      <c r="R489"/>
      <c r="S489"/>
      <c r="T489"/>
      <c r="U489"/>
      <c r="V489"/>
      <c r="W489"/>
      <c r="X489"/>
    </row>
    <row r="490" spans="1:24" ht="15.75" customHeight="1" x14ac:dyDescent="0.2">
      <c r="A490"/>
      <c r="B490"/>
      <c r="C490"/>
      <c r="D490"/>
      <c r="E490"/>
      <c r="F490"/>
      <c r="G490"/>
      <c r="H490"/>
      <c r="I490"/>
      <c r="J490"/>
      <c r="K490"/>
      <c r="L490"/>
      <c r="M490"/>
      <c r="N490"/>
      <c r="O490"/>
      <c r="P490"/>
      <c r="Q490"/>
      <c r="R490"/>
      <c r="S490"/>
      <c r="T490"/>
      <c r="U490"/>
      <c r="V490"/>
      <c r="W490"/>
      <c r="X490"/>
    </row>
    <row r="491" spans="1:24" ht="15.75" customHeight="1" x14ac:dyDescent="0.2">
      <c r="A491"/>
      <c r="B491"/>
      <c r="C491"/>
      <c r="D491"/>
      <c r="E491"/>
      <c r="F491"/>
      <c r="G491"/>
      <c r="H491"/>
      <c r="I491"/>
      <c r="J491"/>
      <c r="K491"/>
      <c r="L491"/>
      <c r="M491"/>
      <c r="N491"/>
      <c r="O491"/>
      <c r="P491"/>
      <c r="Q491"/>
      <c r="R491"/>
      <c r="S491"/>
      <c r="T491"/>
      <c r="U491"/>
      <c r="V491"/>
      <c r="W491"/>
      <c r="X491"/>
    </row>
    <row r="492" spans="1:24" ht="15.75" customHeight="1" x14ac:dyDescent="0.2">
      <c r="A492"/>
      <c r="B492"/>
      <c r="C492"/>
      <c r="D492"/>
      <c r="E492"/>
      <c r="F492"/>
      <c r="G492"/>
      <c r="H492"/>
      <c r="I492"/>
      <c r="J492"/>
      <c r="K492"/>
      <c r="L492"/>
      <c r="M492"/>
      <c r="N492"/>
      <c r="O492"/>
      <c r="P492"/>
      <c r="Q492"/>
      <c r="R492"/>
      <c r="S492"/>
      <c r="T492"/>
      <c r="U492"/>
      <c r="V492"/>
      <c r="W492"/>
      <c r="X492"/>
    </row>
    <row r="493" spans="1:24" ht="15.75" customHeight="1" x14ac:dyDescent="0.2">
      <c r="A493"/>
      <c r="B493"/>
      <c r="C493"/>
      <c r="D493"/>
      <c r="E493"/>
      <c r="F493"/>
      <c r="G493"/>
      <c r="H493"/>
      <c r="I493"/>
      <c r="J493"/>
      <c r="K493"/>
      <c r="L493"/>
      <c r="M493"/>
      <c r="N493"/>
      <c r="O493"/>
      <c r="P493"/>
      <c r="Q493"/>
      <c r="R493"/>
      <c r="S493"/>
      <c r="T493"/>
      <c r="U493"/>
      <c r="V493"/>
      <c r="W493"/>
      <c r="X493"/>
    </row>
    <row r="494" spans="1:24" ht="15.75" customHeight="1" x14ac:dyDescent="0.2">
      <c r="A494"/>
      <c r="B494"/>
      <c r="C494"/>
      <c r="D494"/>
      <c r="E494"/>
      <c r="F494"/>
      <c r="G494"/>
      <c r="H494"/>
      <c r="I494"/>
      <c r="J494"/>
      <c r="K494"/>
      <c r="L494"/>
      <c r="M494"/>
      <c r="N494"/>
      <c r="O494"/>
      <c r="P494"/>
      <c r="Q494"/>
      <c r="R494"/>
      <c r="S494"/>
      <c r="T494"/>
      <c r="U494"/>
      <c r="V494"/>
      <c r="W494"/>
      <c r="X494"/>
    </row>
    <row r="495" spans="1:24" ht="15.75" customHeight="1" x14ac:dyDescent="0.2">
      <c r="A495"/>
      <c r="B495"/>
      <c r="C495"/>
      <c r="D495"/>
      <c r="E495"/>
      <c r="F495"/>
      <c r="G495"/>
      <c r="H495"/>
      <c r="I495"/>
      <c r="J495"/>
      <c r="K495"/>
      <c r="L495"/>
      <c r="M495"/>
      <c r="N495"/>
      <c r="O495"/>
      <c r="P495"/>
      <c r="Q495"/>
      <c r="R495"/>
      <c r="S495"/>
      <c r="T495"/>
      <c r="U495"/>
      <c r="V495"/>
      <c r="W495"/>
      <c r="X495"/>
    </row>
    <row r="496" spans="1:24" ht="15.75" customHeight="1" x14ac:dyDescent="0.2">
      <c r="A496"/>
      <c r="B496"/>
      <c r="C496"/>
      <c r="D496"/>
      <c r="E496"/>
      <c r="F496"/>
      <c r="G496"/>
      <c r="H496"/>
      <c r="I496"/>
      <c r="J496"/>
      <c r="K496"/>
      <c r="L496"/>
      <c r="M496"/>
      <c r="N496"/>
      <c r="O496"/>
      <c r="P496"/>
      <c r="Q496"/>
      <c r="R496"/>
      <c r="S496"/>
      <c r="T496"/>
      <c r="U496"/>
      <c r="V496"/>
      <c r="W496"/>
      <c r="X496"/>
    </row>
    <row r="497" spans="1:24" ht="15.75" customHeight="1" x14ac:dyDescent="0.2">
      <c r="A497"/>
      <c r="B497"/>
      <c r="C497"/>
      <c r="D497"/>
      <c r="E497"/>
      <c r="F497"/>
      <c r="G497"/>
      <c r="H497"/>
      <c r="I497"/>
      <c r="J497"/>
      <c r="K497"/>
      <c r="L497"/>
      <c r="M497"/>
      <c r="N497"/>
      <c r="O497"/>
      <c r="P497"/>
      <c r="Q497"/>
      <c r="R497"/>
      <c r="S497"/>
      <c r="T497"/>
      <c r="U497"/>
      <c r="V497"/>
      <c r="W497"/>
      <c r="X497"/>
    </row>
    <row r="498" spans="1:24" ht="15.75" customHeight="1" x14ac:dyDescent="0.2">
      <c r="A498"/>
      <c r="B498"/>
      <c r="C498"/>
      <c r="D498"/>
      <c r="E498"/>
      <c r="F498"/>
      <c r="G498"/>
      <c r="H498"/>
      <c r="I498"/>
      <c r="J498"/>
      <c r="K498"/>
      <c r="L498"/>
      <c r="M498"/>
      <c r="N498"/>
      <c r="O498"/>
      <c r="P498"/>
      <c r="Q498"/>
      <c r="R498"/>
      <c r="S498"/>
      <c r="T498"/>
      <c r="U498"/>
      <c r="V498"/>
      <c r="W498"/>
      <c r="X498"/>
    </row>
    <row r="499" spans="1:24" ht="15.75" customHeight="1" x14ac:dyDescent="0.2">
      <c r="A499"/>
      <c r="B499"/>
      <c r="C499"/>
      <c r="D499"/>
      <c r="E499"/>
      <c r="F499"/>
      <c r="G499"/>
      <c r="H499"/>
      <c r="I499"/>
      <c r="J499"/>
      <c r="K499"/>
      <c r="L499"/>
      <c r="M499"/>
      <c r="N499"/>
      <c r="O499"/>
      <c r="P499"/>
      <c r="Q499"/>
      <c r="R499"/>
      <c r="S499"/>
      <c r="T499"/>
      <c r="U499"/>
      <c r="V499"/>
      <c r="W499"/>
      <c r="X499"/>
    </row>
    <row r="500" spans="1:24" ht="15.75" customHeight="1" x14ac:dyDescent="0.2">
      <c r="A500"/>
      <c r="B500"/>
      <c r="C500"/>
      <c r="D500"/>
      <c r="E500"/>
      <c r="F500"/>
      <c r="G500"/>
      <c r="H500"/>
      <c r="I500"/>
      <c r="J500"/>
      <c r="K500"/>
      <c r="L500"/>
      <c r="M500"/>
      <c r="N500"/>
      <c r="O500"/>
      <c r="P500"/>
      <c r="Q500"/>
      <c r="R500"/>
      <c r="S500"/>
      <c r="T500"/>
      <c r="U500"/>
      <c r="V500"/>
      <c r="W500"/>
      <c r="X500"/>
    </row>
    <row r="501" spans="1:24" ht="15.75" customHeight="1" x14ac:dyDescent="0.2">
      <c r="A501"/>
      <c r="B501"/>
      <c r="C501"/>
      <c r="D501"/>
      <c r="E501"/>
      <c r="F501"/>
      <c r="G501"/>
      <c r="H501"/>
      <c r="I501"/>
      <c r="J501"/>
      <c r="K501"/>
      <c r="L501"/>
      <c r="M501"/>
      <c r="N501"/>
      <c r="O501"/>
      <c r="P501"/>
      <c r="Q501"/>
      <c r="R501"/>
      <c r="S501"/>
      <c r="T501"/>
      <c r="U501"/>
      <c r="V501"/>
      <c r="W501"/>
      <c r="X501"/>
    </row>
    <row r="502" spans="1:24" ht="15.75" customHeight="1" x14ac:dyDescent="0.2">
      <c r="A502"/>
      <c r="B502"/>
      <c r="C502"/>
      <c r="D502"/>
      <c r="E502"/>
      <c r="F502"/>
      <c r="G502"/>
      <c r="H502"/>
      <c r="I502"/>
      <c r="J502"/>
      <c r="K502"/>
      <c r="L502"/>
      <c r="M502"/>
      <c r="N502"/>
      <c r="O502"/>
      <c r="P502"/>
      <c r="Q502"/>
      <c r="R502"/>
      <c r="S502"/>
      <c r="T502"/>
      <c r="U502"/>
      <c r="V502"/>
      <c r="W502"/>
      <c r="X502"/>
    </row>
    <row r="503" spans="1:24" ht="15.75" customHeight="1" x14ac:dyDescent="0.2">
      <c r="A503"/>
      <c r="B503"/>
      <c r="C503"/>
      <c r="D503"/>
      <c r="E503"/>
      <c r="F503"/>
      <c r="G503"/>
      <c r="H503"/>
      <c r="I503"/>
      <c r="J503"/>
      <c r="K503"/>
      <c r="L503"/>
      <c r="M503"/>
      <c r="N503"/>
      <c r="O503"/>
      <c r="P503"/>
      <c r="Q503"/>
      <c r="R503"/>
      <c r="S503"/>
      <c r="T503"/>
      <c r="U503"/>
      <c r="V503"/>
      <c r="W503"/>
      <c r="X503"/>
    </row>
    <row r="504" spans="1:24" ht="15.75" customHeight="1" x14ac:dyDescent="0.2">
      <c r="A504"/>
      <c r="B504"/>
      <c r="C504"/>
      <c r="D504"/>
      <c r="E504"/>
      <c r="F504"/>
      <c r="G504"/>
      <c r="H504"/>
      <c r="I504"/>
      <c r="J504"/>
      <c r="K504"/>
      <c r="L504"/>
      <c r="M504"/>
      <c r="N504"/>
      <c r="O504"/>
      <c r="P504"/>
      <c r="Q504"/>
      <c r="R504"/>
      <c r="S504"/>
      <c r="T504"/>
      <c r="U504"/>
      <c r="V504"/>
      <c r="W504"/>
      <c r="X504"/>
    </row>
    <row r="505" spans="1:24" ht="15.75" customHeight="1" x14ac:dyDescent="0.2">
      <c r="A505"/>
      <c r="B505"/>
      <c r="C505"/>
      <c r="D505"/>
      <c r="E505"/>
      <c r="F505"/>
      <c r="G505"/>
      <c r="H505"/>
      <c r="I505"/>
      <c r="J505"/>
      <c r="K505"/>
      <c r="L505"/>
      <c r="M505"/>
      <c r="N505"/>
      <c r="O505"/>
      <c r="P505"/>
      <c r="Q505"/>
      <c r="R505"/>
      <c r="S505"/>
      <c r="T505"/>
      <c r="U505"/>
      <c r="V505"/>
      <c r="W505"/>
      <c r="X505"/>
    </row>
    <row r="506" spans="1:24" ht="15.75" customHeight="1" x14ac:dyDescent="0.2">
      <c r="A506"/>
      <c r="B506"/>
      <c r="C506"/>
      <c r="D506"/>
      <c r="E506"/>
      <c r="F506"/>
      <c r="G506"/>
      <c r="H506"/>
      <c r="I506"/>
      <c r="J506"/>
      <c r="K506"/>
      <c r="L506"/>
      <c r="M506"/>
      <c r="N506"/>
      <c r="O506"/>
      <c r="P506"/>
      <c r="Q506"/>
      <c r="R506"/>
      <c r="S506"/>
      <c r="T506"/>
      <c r="U506"/>
      <c r="V506"/>
      <c r="W506"/>
      <c r="X506"/>
    </row>
    <row r="507" spans="1:24" ht="15.75" customHeight="1" x14ac:dyDescent="0.2">
      <c r="A507"/>
      <c r="B507"/>
      <c r="C507"/>
      <c r="D507"/>
      <c r="E507"/>
      <c r="F507"/>
      <c r="G507"/>
      <c r="H507"/>
      <c r="I507"/>
      <c r="J507"/>
      <c r="K507"/>
      <c r="L507"/>
      <c r="M507"/>
      <c r="N507"/>
      <c r="O507"/>
      <c r="P507"/>
      <c r="Q507"/>
      <c r="R507"/>
      <c r="S507"/>
      <c r="T507"/>
      <c r="U507"/>
      <c r="V507"/>
      <c r="W507"/>
      <c r="X507"/>
    </row>
    <row r="508" spans="1:24" ht="15.75" customHeight="1" x14ac:dyDescent="0.2">
      <c r="A508"/>
      <c r="B508"/>
      <c r="C508"/>
      <c r="D508"/>
      <c r="E508"/>
      <c r="F508"/>
      <c r="G508"/>
      <c r="H508"/>
      <c r="I508"/>
      <c r="J508"/>
      <c r="K508"/>
      <c r="L508"/>
      <c r="M508"/>
      <c r="N508"/>
      <c r="O508"/>
      <c r="P508"/>
      <c r="Q508"/>
      <c r="R508"/>
      <c r="S508"/>
      <c r="T508"/>
      <c r="U508"/>
      <c r="V508"/>
      <c r="W508"/>
      <c r="X508"/>
    </row>
    <row r="509" spans="1:24" ht="15.75" customHeight="1" x14ac:dyDescent="0.2">
      <c r="A509"/>
      <c r="B509"/>
      <c r="C509"/>
      <c r="D509"/>
      <c r="E509"/>
      <c r="F509"/>
      <c r="G509"/>
      <c r="H509"/>
      <c r="I509"/>
      <c r="J509"/>
      <c r="K509"/>
      <c r="L509"/>
      <c r="M509"/>
      <c r="N509"/>
      <c r="O509"/>
      <c r="P509"/>
      <c r="Q509"/>
      <c r="R509"/>
      <c r="S509"/>
      <c r="T509"/>
      <c r="U509"/>
      <c r="V509"/>
      <c r="W509"/>
      <c r="X509"/>
    </row>
    <row r="510" spans="1:24" ht="15.75" customHeight="1" x14ac:dyDescent="0.2">
      <c r="A510"/>
      <c r="B510"/>
      <c r="C510"/>
      <c r="D510"/>
      <c r="E510"/>
      <c r="F510"/>
      <c r="G510"/>
      <c r="H510"/>
      <c r="I510"/>
      <c r="J510"/>
      <c r="K510"/>
      <c r="L510"/>
      <c r="M510"/>
      <c r="N510"/>
      <c r="O510"/>
      <c r="P510"/>
      <c r="Q510"/>
      <c r="R510"/>
      <c r="S510"/>
      <c r="T510"/>
      <c r="U510"/>
      <c r="V510"/>
      <c r="W510"/>
      <c r="X510"/>
    </row>
    <row r="511" spans="1:24" ht="15.75" customHeight="1" x14ac:dyDescent="0.2">
      <c r="A511"/>
      <c r="B511"/>
      <c r="C511"/>
      <c r="D511"/>
      <c r="E511"/>
      <c r="F511"/>
      <c r="G511"/>
      <c r="H511"/>
      <c r="I511"/>
      <c r="J511"/>
      <c r="K511"/>
      <c r="L511"/>
      <c r="M511"/>
      <c r="N511"/>
      <c r="O511"/>
      <c r="P511"/>
      <c r="Q511"/>
      <c r="R511"/>
      <c r="S511"/>
      <c r="T511"/>
      <c r="U511"/>
      <c r="V511"/>
      <c r="W511"/>
      <c r="X511"/>
    </row>
    <row r="512" spans="1:24" ht="15.75" customHeight="1" x14ac:dyDescent="0.2">
      <c r="A512"/>
      <c r="B512"/>
      <c r="C512"/>
      <c r="D512"/>
      <c r="E512"/>
      <c r="F512"/>
      <c r="G512"/>
      <c r="H512"/>
      <c r="I512"/>
      <c r="J512"/>
      <c r="K512"/>
      <c r="L512"/>
      <c r="M512"/>
      <c r="N512"/>
      <c r="O512"/>
      <c r="P512"/>
      <c r="Q512"/>
      <c r="R512"/>
      <c r="S512"/>
      <c r="T512"/>
      <c r="U512"/>
      <c r="V512"/>
      <c r="W512"/>
      <c r="X512"/>
    </row>
    <row r="513" spans="1:24" ht="15.75" customHeight="1" x14ac:dyDescent="0.2">
      <c r="A513"/>
      <c r="B513"/>
      <c r="C513"/>
      <c r="D513"/>
      <c r="E513"/>
      <c r="F513"/>
      <c r="G513"/>
      <c r="H513"/>
      <c r="I513"/>
      <c r="J513"/>
      <c r="K513"/>
      <c r="L513"/>
      <c r="M513"/>
      <c r="N513"/>
      <c r="O513"/>
      <c r="P513"/>
      <c r="Q513"/>
      <c r="R513"/>
      <c r="S513"/>
      <c r="T513"/>
      <c r="U513"/>
      <c r="V513"/>
      <c r="W513"/>
      <c r="X513"/>
    </row>
    <row r="514" spans="1:24" ht="15.75" customHeight="1" x14ac:dyDescent="0.2">
      <c r="A514"/>
      <c r="B514"/>
      <c r="C514"/>
      <c r="D514"/>
      <c r="E514"/>
      <c r="F514"/>
      <c r="G514"/>
      <c r="H514"/>
      <c r="I514"/>
      <c r="J514"/>
      <c r="K514"/>
      <c r="L514"/>
      <c r="M514"/>
      <c r="N514"/>
      <c r="O514"/>
      <c r="P514"/>
      <c r="Q514"/>
      <c r="R514"/>
      <c r="S514"/>
      <c r="T514"/>
      <c r="U514"/>
      <c r="V514"/>
      <c r="W514"/>
      <c r="X514"/>
    </row>
    <row r="515" spans="1:24" ht="15.75" customHeight="1" x14ac:dyDescent="0.2">
      <c r="A515"/>
      <c r="B515"/>
      <c r="C515"/>
      <c r="D515"/>
      <c r="E515"/>
      <c r="F515"/>
      <c r="G515"/>
      <c r="H515"/>
      <c r="I515"/>
      <c r="J515"/>
      <c r="K515"/>
      <c r="L515"/>
      <c r="M515"/>
      <c r="N515"/>
      <c r="O515"/>
      <c r="P515"/>
      <c r="Q515"/>
      <c r="R515"/>
      <c r="S515"/>
      <c r="T515"/>
      <c r="U515"/>
      <c r="V515"/>
      <c r="W515"/>
      <c r="X515"/>
    </row>
    <row r="516" spans="1:24" ht="15.75" customHeight="1" x14ac:dyDescent="0.2">
      <c r="A516"/>
      <c r="B516"/>
      <c r="C516"/>
      <c r="D516"/>
      <c r="E516"/>
      <c r="F516"/>
      <c r="G516"/>
      <c r="H516"/>
      <c r="I516"/>
      <c r="J516"/>
      <c r="K516"/>
      <c r="L516"/>
      <c r="M516"/>
      <c r="N516"/>
      <c r="O516"/>
      <c r="P516"/>
      <c r="Q516"/>
      <c r="R516"/>
      <c r="S516"/>
      <c r="T516"/>
      <c r="U516"/>
      <c r="V516"/>
      <c r="W516"/>
      <c r="X516"/>
    </row>
    <row r="517" spans="1:24" ht="15.75" customHeight="1" x14ac:dyDescent="0.2">
      <c r="A517"/>
      <c r="B517"/>
      <c r="C517"/>
      <c r="D517"/>
      <c r="E517"/>
      <c r="F517"/>
      <c r="G517"/>
      <c r="H517"/>
      <c r="I517"/>
      <c r="J517"/>
      <c r="K517"/>
      <c r="L517"/>
      <c r="M517"/>
      <c r="N517"/>
      <c r="O517"/>
      <c r="P517"/>
      <c r="Q517"/>
      <c r="R517"/>
      <c r="S517"/>
      <c r="T517"/>
      <c r="U517"/>
      <c r="V517"/>
      <c r="W517"/>
      <c r="X517"/>
    </row>
    <row r="518" spans="1:24" ht="15.75" customHeight="1" x14ac:dyDescent="0.2">
      <c r="A518"/>
      <c r="B518"/>
      <c r="C518"/>
      <c r="D518"/>
      <c r="E518"/>
      <c r="F518"/>
      <c r="G518"/>
      <c r="H518"/>
      <c r="I518"/>
      <c r="J518"/>
      <c r="K518"/>
      <c r="L518"/>
      <c r="M518"/>
      <c r="N518"/>
      <c r="O518"/>
      <c r="P518"/>
      <c r="Q518"/>
      <c r="R518"/>
      <c r="S518"/>
      <c r="T518"/>
      <c r="U518"/>
      <c r="V518"/>
      <c r="W518"/>
      <c r="X518"/>
    </row>
    <row r="519" spans="1:24" ht="15.75" customHeight="1" x14ac:dyDescent="0.2">
      <c r="A519"/>
      <c r="B519"/>
      <c r="C519"/>
      <c r="D519"/>
      <c r="E519"/>
      <c r="F519"/>
      <c r="G519"/>
      <c r="H519"/>
      <c r="I519"/>
      <c r="J519"/>
      <c r="K519"/>
      <c r="L519"/>
      <c r="M519"/>
      <c r="N519"/>
      <c r="O519"/>
      <c r="P519"/>
      <c r="Q519"/>
      <c r="R519"/>
      <c r="S519"/>
      <c r="T519"/>
      <c r="U519"/>
      <c r="V519"/>
      <c r="W519"/>
      <c r="X519"/>
    </row>
    <row r="520" spans="1:24" ht="15.75" customHeight="1" x14ac:dyDescent="0.2">
      <c r="A520"/>
      <c r="B520"/>
      <c r="C520"/>
      <c r="D520"/>
      <c r="E520"/>
      <c r="F520"/>
      <c r="G520"/>
      <c r="H520"/>
      <c r="I520"/>
      <c r="J520"/>
      <c r="K520"/>
      <c r="L520"/>
      <c r="M520"/>
      <c r="N520"/>
      <c r="O520"/>
      <c r="P520"/>
      <c r="Q520"/>
      <c r="R520"/>
      <c r="S520"/>
      <c r="T520"/>
      <c r="U520"/>
      <c r="V520"/>
      <c r="W520"/>
      <c r="X520"/>
    </row>
    <row r="521" spans="1:24" ht="15.75" customHeight="1" x14ac:dyDescent="0.2">
      <c r="A521"/>
      <c r="B521"/>
      <c r="C521"/>
      <c r="D521"/>
      <c r="E521"/>
      <c r="F521"/>
      <c r="G521"/>
      <c r="H521"/>
      <c r="I521"/>
      <c r="J521"/>
      <c r="K521"/>
      <c r="L521"/>
      <c r="M521"/>
      <c r="N521"/>
      <c r="O521"/>
      <c r="P521"/>
      <c r="Q521"/>
      <c r="R521"/>
      <c r="S521"/>
      <c r="T521"/>
      <c r="U521"/>
      <c r="V521"/>
      <c r="W521"/>
      <c r="X521"/>
    </row>
    <row r="522" spans="1:24" ht="15.75" customHeight="1" x14ac:dyDescent="0.2">
      <c r="A522"/>
      <c r="B522"/>
      <c r="C522"/>
      <c r="D522"/>
      <c r="E522"/>
      <c r="F522"/>
      <c r="G522"/>
      <c r="H522"/>
      <c r="I522"/>
      <c r="J522"/>
      <c r="K522"/>
      <c r="L522"/>
      <c r="M522"/>
      <c r="N522"/>
      <c r="O522"/>
      <c r="P522"/>
      <c r="Q522"/>
      <c r="R522"/>
      <c r="S522"/>
      <c r="T522"/>
      <c r="U522"/>
      <c r="V522"/>
      <c r="W522"/>
      <c r="X522"/>
    </row>
    <row r="523" spans="1:24" ht="15.75" customHeight="1" x14ac:dyDescent="0.2">
      <c r="A523"/>
      <c r="B523"/>
      <c r="C523"/>
      <c r="D523"/>
      <c r="E523"/>
      <c r="F523"/>
      <c r="G523"/>
      <c r="H523"/>
      <c r="I523"/>
      <c r="J523"/>
      <c r="K523"/>
      <c r="L523"/>
      <c r="M523"/>
      <c r="N523"/>
      <c r="O523"/>
      <c r="P523"/>
      <c r="Q523"/>
      <c r="R523"/>
      <c r="S523"/>
      <c r="T523"/>
      <c r="U523"/>
      <c r="V523"/>
      <c r="W523"/>
      <c r="X523"/>
    </row>
    <row r="524" spans="1:24" ht="15.75" customHeight="1" x14ac:dyDescent="0.2">
      <c r="A524"/>
      <c r="B524"/>
      <c r="C524"/>
      <c r="D524"/>
      <c r="E524"/>
      <c r="F524"/>
      <c r="G524"/>
      <c r="H524"/>
      <c r="I524"/>
      <c r="J524"/>
      <c r="K524"/>
      <c r="L524"/>
      <c r="M524"/>
      <c r="N524"/>
      <c r="O524"/>
      <c r="P524"/>
      <c r="Q524"/>
      <c r="R524"/>
      <c r="S524"/>
      <c r="T524"/>
      <c r="U524"/>
      <c r="V524"/>
      <c r="W524"/>
      <c r="X524"/>
    </row>
    <row r="525" spans="1:24" ht="15.75" customHeight="1" x14ac:dyDescent="0.2">
      <c r="A525"/>
      <c r="B525"/>
      <c r="C525"/>
      <c r="D525"/>
      <c r="E525"/>
      <c r="F525"/>
      <c r="G525"/>
      <c r="H525"/>
      <c r="I525"/>
      <c r="J525"/>
      <c r="K525"/>
      <c r="L525"/>
      <c r="M525"/>
      <c r="N525"/>
      <c r="O525"/>
      <c r="P525"/>
      <c r="Q525"/>
      <c r="R525"/>
      <c r="S525"/>
      <c r="T525"/>
      <c r="U525"/>
      <c r="V525"/>
      <c r="W525"/>
      <c r="X525"/>
    </row>
    <row r="526" spans="1:24" ht="15.75" customHeight="1" x14ac:dyDescent="0.2">
      <c r="A526"/>
      <c r="B526"/>
      <c r="C526"/>
      <c r="D526"/>
      <c r="E526"/>
      <c r="F526"/>
      <c r="G526"/>
      <c r="H526"/>
      <c r="I526"/>
      <c r="J526"/>
      <c r="K526"/>
      <c r="L526"/>
      <c r="M526"/>
      <c r="N526"/>
      <c r="O526"/>
      <c r="P526"/>
      <c r="Q526"/>
      <c r="R526"/>
      <c r="S526"/>
      <c r="T526"/>
      <c r="U526"/>
      <c r="V526"/>
      <c r="W526"/>
      <c r="X526"/>
    </row>
    <row r="527" spans="1:24" ht="15.75" customHeight="1" x14ac:dyDescent="0.2">
      <c r="A527"/>
      <c r="B527"/>
      <c r="C527"/>
      <c r="D527"/>
      <c r="E527"/>
      <c r="F527"/>
      <c r="G527"/>
      <c r="H527"/>
      <c r="I527"/>
      <c r="J527"/>
      <c r="K527"/>
      <c r="L527"/>
      <c r="M527"/>
      <c r="N527"/>
      <c r="O527"/>
      <c r="P527"/>
      <c r="Q527"/>
      <c r="R527"/>
      <c r="S527"/>
      <c r="T527"/>
      <c r="U527"/>
      <c r="V527"/>
      <c r="W527"/>
      <c r="X527"/>
    </row>
    <row r="528" spans="1:24" ht="15.75" customHeight="1" x14ac:dyDescent="0.2">
      <c r="A528"/>
      <c r="B528"/>
      <c r="C528"/>
      <c r="D528"/>
      <c r="E528"/>
      <c r="F528"/>
      <c r="G528"/>
      <c r="H528"/>
      <c r="I528"/>
      <c r="J528"/>
      <c r="K528"/>
      <c r="L528"/>
      <c r="M528"/>
      <c r="N528"/>
      <c r="O528"/>
      <c r="P528"/>
      <c r="Q528"/>
      <c r="R528"/>
      <c r="S528"/>
      <c r="T528"/>
      <c r="U528"/>
      <c r="V528"/>
      <c r="W528"/>
      <c r="X528"/>
    </row>
    <row r="529" spans="1:24" ht="15.75" customHeight="1" x14ac:dyDescent="0.2">
      <c r="A529"/>
      <c r="B529"/>
      <c r="C529"/>
      <c r="D529"/>
      <c r="E529"/>
      <c r="F529"/>
      <c r="G529"/>
      <c r="H529"/>
      <c r="I529"/>
      <c r="J529"/>
      <c r="K529"/>
      <c r="L529"/>
      <c r="M529"/>
      <c r="N529"/>
      <c r="O529"/>
      <c r="P529"/>
      <c r="Q529"/>
      <c r="R529"/>
      <c r="S529"/>
      <c r="T529"/>
      <c r="U529"/>
      <c r="V529"/>
      <c r="W529"/>
      <c r="X529"/>
    </row>
    <row r="530" spans="1:24" ht="15.75" customHeight="1" x14ac:dyDescent="0.2">
      <c r="A530"/>
      <c r="B530"/>
      <c r="C530"/>
      <c r="D530"/>
      <c r="E530"/>
      <c r="F530"/>
      <c r="G530"/>
      <c r="H530"/>
      <c r="I530"/>
      <c r="J530"/>
      <c r="K530"/>
      <c r="L530"/>
      <c r="M530"/>
      <c r="N530"/>
      <c r="O530"/>
      <c r="P530"/>
      <c r="Q530"/>
      <c r="R530"/>
      <c r="S530"/>
      <c r="T530"/>
      <c r="U530"/>
      <c r="V530"/>
      <c r="W530"/>
      <c r="X530"/>
    </row>
    <row r="531" spans="1:24" ht="15.75" customHeight="1" x14ac:dyDescent="0.2">
      <c r="A531"/>
      <c r="B531"/>
      <c r="C531"/>
      <c r="D531"/>
      <c r="E531"/>
      <c r="F531"/>
      <c r="G531"/>
      <c r="H531"/>
      <c r="I531"/>
      <c r="J531"/>
      <c r="K531"/>
      <c r="L531"/>
      <c r="M531"/>
      <c r="N531"/>
      <c r="O531"/>
      <c r="P531"/>
      <c r="Q531"/>
      <c r="R531"/>
      <c r="S531"/>
      <c r="T531"/>
      <c r="U531"/>
      <c r="V531"/>
      <c r="W531"/>
      <c r="X531"/>
    </row>
    <row r="532" spans="1:24" ht="15.75" customHeight="1" x14ac:dyDescent="0.2">
      <c r="A532"/>
      <c r="B532"/>
      <c r="C532"/>
      <c r="D532"/>
      <c r="E532"/>
      <c r="F532"/>
      <c r="G532"/>
      <c r="H532"/>
      <c r="I532"/>
      <c r="J532"/>
      <c r="K532"/>
      <c r="L532"/>
      <c r="M532"/>
      <c r="N532"/>
      <c r="O532"/>
      <c r="P532"/>
      <c r="Q532"/>
      <c r="R532"/>
      <c r="S532"/>
      <c r="T532"/>
      <c r="U532"/>
      <c r="V532"/>
      <c r="W532"/>
      <c r="X532"/>
    </row>
    <row r="533" spans="1:24" ht="15.75" customHeight="1" x14ac:dyDescent="0.2">
      <c r="A533"/>
      <c r="B533"/>
      <c r="C533"/>
      <c r="D533"/>
      <c r="E533"/>
      <c r="F533"/>
      <c r="G533"/>
      <c r="H533"/>
      <c r="I533"/>
      <c r="J533"/>
      <c r="K533"/>
      <c r="L533"/>
      <c r="M533"/>
      <c r="N533"/>
      <c r="O533"/>
      <c r="P533"/>
      <c r="Q533"/>
      <c r="R533"/>
      <c r="S533"/>
      <c r="T533"/>
      <c r="U533"/>
      <c r="V533"/>
      <c r="W533"/>
      <c r="X533"/>
    </row>
    <row r="534" spans="1:24" ht="15.75" customHeight="1" x14ac:dyDescent="0.2">
      <c r="A534"/>
      <c r="B534"/>
      <c r="C534"/>
      <c r="D534"/>
      <c r="E534"/>
      <c r="F534"/>
      <c r="G534"/>
      <c r="H534"/>
      <c r="I534"/>
      <c r="J534"/>
      <c r="K534"/>
      <c r="L534"/>
      <c r="M534"/>
      <c r="N534"/>
      <c r="O534"/>
      <c r="P534"/>
      <c r="Q534"/>
      <c r="R534"/>
      <c r="S534"/>
      <c r="T534"/>
      <c r="U534"/>
      <c r="V534"/>
      <c r="W534"/>
      <c r="X534"/>
    </row>
    <row r="535" spans="1:24" ht="15.75" customHeight="1" x14ac:dyDescent="0.2">
      <c r="A535"/>
      <c r="B535"/>
      <c r="C535"/>
      <c r="D535"/>
      <c r="E535"/>
      <c r="F535"/>
      <c r="G535"/>
      <c r="H535"/>
      <c r="I535"/>
      <c r="J535"/>
      <c r="K535"/>
      <c r="L535"/>
      <c r="M535"/>
      <c r="N535"/>
      <c r="O535"/>
      <c r="P535"/>
      <c r="Q535"/>
      <c r="R535"/>
      <c r="S535"/>
      <c r="T535"/>
      <c r="U535"/>
      <c r="V535"/>
      <c r="W535"/>
      <c r="X535"/>
    </row>
    <row r="536" spans="1:24" ht="15.75" customHeight="1" x14ac:dyDescent="0.2">
      <c r="A536"/>
      <c r="B536"/>
      <c r="C536"/>
      <c r="D536"/>
      <c r="E536"/>
      <c r="F536"/>
      <c r="G536"/>
      <c r="H536"/>
      <c r="I536"/>
      <c r="J536"/>
      <c r="K536"/>
      <c r="L536"/>
      <c r="M536"/>
      <c r="N536"/>
      <c r="O536"/>
      <c r="P536"/>
      <c r="Q536"/>
      <c r="R536"/>
      <c r="S536"/>
      <c r="T536"/>
      <c r="U536"/>
      <c r="V536"/>
      <c r="W536"/>
      <c r="X536"/>
    </row>
    <row r="537" spans="1:24" ht="15.75" customHeight="1" x14ac:dyDescent="0.2">
      <c r="A537"/>
      <c r="B537"/>
      <c r="C537"/>
      <c r="D537"/>
      <c r="E537"/>
      <c r="F537"/>
      <c r="G537"/>
      <c r="H537"/>
      <c r="I537"/>
      <c r="J537"/>
      <c r="K537"/>
      <c r="L537"/>
      <c r="M537"/>
      <c r="N537"/>
      <c r="O537"/>
      <c r="P537"/>
      <c r="Q537"/>
      <c r="R537"/>
      <c r="S537"/>
      <c r="T537"/>
      <c r="U537"/>
      <c r="V537"/>
      <c r="W537"/>
      <c r="X537"/>
    </row>
    <row r="538" spans="1:24" ht="15.75" customHeight="1" x14ac:dyDescent="0.2">
      <c r="A538"/>
      <c r="B538"/>
      <c r="C538"/>
      <c r="D538"/>
      <c r="E538"/>
      <c r="F538"/>
      <c r="G538"/>
      <c r="H538"/>
      <c r="I538"/>
      <c r="J538"/>
      <c r="K538"/>
      <c r="L538"/>
      <c r="M538"/>
      <c r="N538"/>
      <c r="O538"/>
      <c r="P538"/>
      <c r="Q538"/>
      <c r="R538"/>
      <c r="S538"/>
      <c r="T538"/>
      <c r="U538"/>
      <c r="V538"/>
      <c r="W538"/>
      <c r="X538"/>
    </row>
    <row r="539" spans="1:24" ht="15.75" customHeight="1" x14ac:dyDescent="0.2">
      <c r="A539"/>
      <c r="B539"/>
      <c r="C539"/>
      <c r="D539"/>
      <c r="E539"/>
      <c r="F539"/>
      <c r="G539"/>
      <c r="H539"/>
      <c r="I539"/>
      <c r="J539"/>
      <c r="K539"/>
      <c r="L539"/>
      <c r="M539"/>
      <c r="N539"/>
      <c r="O539"/>
      <c r="P539"/>
      <c r="Q539"/>
      <c r="R539"/>
      <c r="S539"/>
      <c r="T539"/>
      <c r="U539"/>
      <c r="V539"/>
      <c r="W539"/>
      <c r="X539"/>
    </row>
    <row r="540" spans="1:24" ht="15.75" customHeight="1" x14ac:dyDescent="0.2">
      <c r="A540"/>
      <c r="B540"/>
      <c r="C540"/>
      <c r="D540"/>
      <c r="E540"/>
      <c r="F540"/>
      <c r="G540"/>
      <c r="H540"/>
      <c r="I540"/>
      <c r="J540"/>
      <c r="K540"/>
      <c r="L540"/>
      <c r="M540"/>
      <c r="N540"/>
      <c r="O540"/>
      <c r="P540"/>
      <c r="Q540"/>
      <c r="R540"/>
      <c r="S540"/>
      <c r="T540"/>
      <c r="U540"/>
      <c r="V540"/>
      <c r="W540"/>
      <c r="X540"/>
    </row>
    <row r="541" spans="1:24" ht="15.75" customHeight="1" x14ac:dyDescent="0.2">
      <c r="A541"/>
      <c r="B541"/>
      <c r="C541"/>
      <c r="D541"/>
      <c r="E541"/>
      <c r="F541"/>
      <c r="G541"/>
      <c r="H541"/>
      <c r="I541"/>
      <c r="J541"/>
      <c r="K541"/>
      <c r="L541"/>
      <c r="M541"/>
      <c r="N541"/>
      <c r="O541"/>
      <c r="P541"/>
      <c r="Q541"/>
      <c r="R541"/>
      <c r="S541"/>
      <c r="T541"/>
      <c r="U541"/>
      <c r="V541"/>
      <c r="W541"/>
      <c r="X541"/>
    </row>
    <row r="542" spans="1:24" ht="15.75" customHeight="1" x14ac:dyDescent="0.2">
      <c r="A542"/>
      <c r="B542"/>
      <c r="C542"/>
      <c r="D542"/>
      <c r="E542"/>
      <c r="F542"/>
      <c r="G542"/>
      <c r="H542"/>
      <c r="I542"/>
      <c r="J542"/>
      <c r="K542"/>
      <c r="L542"/>
      <c r="M542"/>
      <c r="N542"/>
      <c r="O542"/>
      <c r="P542"/>
      <c r="Q542"/>
      <c r="R542"/>
      <c r="S542"/>
      <c r="T542"/>
      <c r="U542"/>
      <c r="V542"/>
      <c r="W542"/>
      <c r="X542"/>
    </row>
    <row r="543" spans="1:24" ht="15.75" customHeight="1" x14ac:dyDescent="0.2">
      <c r="A543"/>
      <c r="B543"/>
      <c r="C543"/>
      <c r="D543"/>
      <c r="E543"/>
      <c r="F543"/>
      <c r="G543"/>
      <c r="H543"/>
      <c r="I543"/>
      <c r="J543"/>
      <c r="K543"/>
      <c r="L543"/>
      <c r="M543"/>
      <c r="N543"/>
      <c r="O543"/>
      <c r="P543"/>
      <c r="Q543"/>
      <c r="R543"/>
      <c r="S543"/>
      <c r="T543"/>
      <c r="U543"/>
      <c r="V543"/>
      <c r="W543"/>
      <c r="X543"/>
    </row>
    <row r="544" spans="1:24" ht="15.75" customHeight="1" x14ac:dyDescent="0.2">
      <c r="A544"/>
      <c r="B544"/>
      <c r="C544"/>
      <c r="D544"/>
      <c r="E544"/>
      <c r="F544"/>
      <c r="G544"/>
      <c r="H544"/>
      <c r="I544"/>
      <c r="J544"/>
      <c r="K544"/>
      <c r="L544"/>
      <c r="M544"/>
      <c r="N544"/>
      <c r="O544"/>
      <c r="P544"/>
      <c r="Q544"/>
      <c r="R544"/>
      <c r="S544"/>
      <c r="T544"/>
      <c r="U544"/>
      <c r="V544"/>
      <c r="W544"/>
      <c r="X544"/>
    </row>
    <row r="545" spans="1:24" ht="15.75" customHeight="1" x14ac:dyDescent="0.2">
      <c r="A545"/>
      <c r="B545"/>
      <c r="C545"/>
      <c r="D545"/>
      <c r="E545"/>
      <c r="F545"/>
      <c r="G545"/>
      <c r="H545"/>
      <c r="I545"/>
      <c r="J545"/>
      <c r="K545"/>
      <c r="L545"/>
      <c r="M545"/>
      <c r="N545"/>
      <c r="O545"/>
      <c r="P545"/>
      <c r="Q545"/>
      <c r="R545"/>
      <c r="S545"/>
      <c r="T545"/>
      <c r="U545"/>
      <c r="V545"/>
      <c r="W545"/>
      <c r="X545"/>
    </row>
    <row r="546" spans="1:24" ht="15.75" customHeight="1" x14ac:dyDescent="0.2">
      <c r="A546"/>
      <c r="B546"/>
      <c r="C546"/>
      <c r="D546"/>
      <c r="E546"/>
      <c r="F546"/>
      <c r="G546"/>
      <c r="H546"/>
      <c r="I546"/>
      <c r="J546"/>
      <c r="K546"/>
      <c r="L546"/>
      <c r="M546"/>
      <c r="N546"/>
      <c r="O546"/>
      <c r="P546"/>
      <c r="Q546"/>
      <c r="R546"/>
      <c r="S546"/>
      <c r="T546"/>
      <c r="U546"/>
      <c r="V546"/>
      <c r="W546"/>
      <c r="X546"/>
    </row>
    <row r="547" spans="1:24" ht="15.75" customHeight="1" x14ac:dyDescent="0.2">
      <c r="A547"/>
      <c r="B547"/>
      <c r="C547"/>
      <c r="D547"/>
      <c r="E547"/>
      <c r="F547"/>
      <c r="G547"/>
      <c r="H547"/>
      <c r="I547"/>
      <c r="J547"/>
      <c r="K547"/>
      <c r="L547"/>
      <c r="M547"/>
      <c r="N547"/>
      <c r="O547"/>
      <c r="P547"/>
      <c r="Q547"/>
      <c r="R547"/>
      <c r="S547"/>
      <c r="T547"/>
      <c r="U547"/>
      <c r="V547"/>
      <c r="W547"/>
      <c r="X547"/>
    </row>
    <row r="548" spans="1:24" ht="15.75" customHeight="1" x14ac:dyDescent="0.2">
      <c r="A548"/>
      <c r="B548"/>
      <c r="C548"/>
      <c r="D548"/>
      <c r="E548"/>
      <c r="F548"/>
      <c r="G548"/>
      <c r="H548"/>
      <c r="I548"/>
      <c r="J548"/>
      <c r="K548"/>
      <c r="L548"/>
      <c r="M548"/>
      <c r="N548"/>
      <c r="O548"/>
      <c r="P548"/>
      <c r="Q548"/>
      <c r="R548"/>
      <c r="S548"/>
      <c r="T548"/>
      <c r="U548"/>
      <c r="V548"/>
      <c r="W548"/>
      <c r="X548"/>
    </row>
    <row r="549" spans="1:24" ht="15.75" customHeight="1" x14ac:dyDescent="0.2">
      <c r="A549"/>
      <c r="B549"/>
      <c r="C549"/>
      <c r="D549"/>
      <c r="E549"/>
      <c r="F549"/>
      <c r="G549"/>
      <c r="H549"/>
      <c r="I549"/>
      <c r="J549"/>
      <c r="K549"/>
      <c r="L549"/>
      <c r="M549"/>
      <c r="N549"/>
      <c r="O549"/>
      <c r="P549"/>
      <c r="Q549"/>
      <c r="R549"/>
      <c r="S549"/>
      <c r="T549"/>
      <c r="U549"/>
      <c r="V549"/>
      <c r="W549"/>
      <c r="X549"/>
    </row>
    <row r="550" spans="1:24" ht="15.75" customHeight="1" x14ac:dyDescent="0.2">
      <c r="A550"/>
      <c r="B550"/>
      <c r="C550"/>
      <c r="D550"/>
      <c r="E550"/>
      <c r="F550"/>
      <c r="G550"/>
      <c r="H550"/>
      <c r="I550"/>
      <c r="J550"/>
      <c r="K550"/>
      <c r="L550"/>
      <c r="M550"/>
      <c r="N550"/>
      <c r="O550"/>
      <c r="P550"/>
      <c r="Q550"/>
      <c r="R550"/>
      <c r="S550"/>
      <c r="T550"/>
      <c r="U550"/>
      <c r="V550"/>
      <c r="W550"/>
      <c r="X550"/>
    </row>
    <row r="551" spans="1:24" ht="15.75" customHeight="1" x14ac:dyDescent="0.2">
      <c r="A551"/>
      <c r="B551"/>
      <c r="C551"/>
      <c r="D551"/>
      <c r="E551"/>
      <c r="F551"/>
      <c r="G551"/>
      <c r="H551"/>
      <c r="I551"/>
      <c r="J551"/>
      <c r="K551"/>
      <c r="L551"/>
      <c r="M551"/>
      <c r="N551"/>
      <c r="O551"/>
      <c r="P551"/>
      <c r="Q551"/>
      <c r="R551"/>
      <c r="S551"/>
      <c r="T551"/>
      <c r="U551"/>
      <c r="V551"/>
      <c r="W551"/>
      <c r="X551"/>
    </row>
    <row r="552" spans="1:24" ht="15.75" customHeight="1" x14ac:dyDescent="0.2">
      <c r="A552"/>
      <c r="B552"/>
      <c r="C552"/>
      <c r="D552"/>
      <c r="E552"/>
      <c r="F552"/>
      <c r="G552"/>
      <c r="H552"/>
      <c r="I552"/>
      <c r="J552"/>
      <c r="K552"/>
      <c r="L552"/>
      <c r="M552"/>
      <c r="N552"/>
      <c r="O552"/>
      <c r="P552"/>
      <c r="Q552"/>
      <c r="R552"/>
      <c r="S552"/>
      <c r="T552"/>
      <c r="U552"/>
      <c r="V552"/>
      <c r="W552"/>
      <c r="X552"/>
    </row>
    <row r="553" spans="1:24" ht="15.75" customHeight="1" x14ac:dyDescent="0.2">
      <c r="A553"/>
      <c r="B553"/>
      <c r="C553"/>
      <c r="D553"/>
      <c r="E553"/>
      <c r="F553"/>
      <c r="G553"/>
      <c r="H553"/>
      <c r="I553"/>
      <c r="J553"/>
      <c r="K553"/>
      <c r="L553"/>
      <c r="M553"/>
      <c r="N553"/>
      <c r="O553"/>
      <c r="P553"/>
      <c r="Q553"/>
      <c r="R553"/>
      <c r="S553"/>
      <c r="T553"/>
      <c r="U553"/>
      <c r="V553"/>
      <c r="W553"/>
      <c r="X553"/>
    </row>
    <row r="554" spans="1:24" ht="15.75" customHeight="1" x14ac:dyDescent="0.2">
      <c r="A554"/>
      <c r="B554"/>
      <c r="C554"/>
      <c r="D554"/>
      <c r="E554"/>
      <c r="F554"/>
      <c r="G554"/>
      <c r="H554"/>
      <c r="I554"/>
      <c r="J554"/>
      <c r="K554"/>
      <c r="L554"/>
      <c r="M554"/>
      <c r="N554"/>
      <c r="O554"/>
      <c r="P554"/>
      <c r="Q554"/>
      <c r="R554"/>
      <c r="S554"/>
      <c r="T554"/>
      <c r="U554"/>
      <c r="V554"/>
      <c r="W554"/>
      <c r="X554"/>
    </row>
    <row r="555" spans="1:24" ht="15.75" customHeight="1" x14ac:dyDescent="0.2">
      <c r="A555"/>
      <c r="B555"/>
      <c r="C555"/>
      <c r="D555"/>
      <c r="E555"/>
      <c r="F555"/>
      <c r="G555"/>
      <c r="H555"/>
      <c r="I555"/>
      <c r="J555"/>
      <c r="K555"/>
      <c r="L555"/>
      <c r="M555"/>
      <c r="N555"/>
      <c r="O555"/>
      <c r="P555"/>
      <c r="Q555"/>
      <c r="R555"/>
      <c r="S555"/>
      <c r="T555"/>
      <c r="U555"/>
      <c r="V555"/>
      <c r="W555"/>
      <c r="X555"/>
    </row>
    <row r="556" spans="1:24" ht="15.75" customHeight="1" x14ac:dyDescent="0.2">
      <c r="A556"/>
      <c r="B556"/>
      <c r="C556"/>
      <c r="D556"/>
      <c r="E556"/>
      <c r="F556"/>
      <c r="G556"/>
      <c r="H556"/>
      <c r="I556"/>
      <c r="J556"/>
      <c r="K556"/>
      <c r="L556"/>
      <c r="M556"/>
      <c r="N556"/>
      <c r="O556"/>
      <c r="P556"/>
      <c r="Q556"/>
      <c r="R556"/>
      <c r="S556"/>
      <c r="T556"/>
      <c r="U556"/>
      <c r="V556"/>
      <c r="W556"/>
      <c r="X556"/>
    </row>
    <row r="557" spans="1:24" ht="15.75" customHeight="1" x14ac:dyDescent="0.2">
      <c r="A557"/>
      <c r="B557"/>
      <c r="C557"/>
      <c r="D557"/>
      <c r="E557"/>
      <c r="F557"/>
      <c r="G557"/>
      <c r="H557"/>
      <c r="I557"/>
      <c r="J557"/>
      <c r="K557"/>
      <c r="L557"/>
      <c r="M557"/>
      <c r="N557"/>
      <c r="O557"/>
      <c r="P557"/>
      <c r="Q557"/>
      <c r="R557"/>
      <c r="S557"/>
      <c r="T557"/>
      <c r="U557"/>
      <c r="V557"/>
      <c r="W557"/>
      <c r="X557"/>
    </row>
    <row r="558" spans="1:24" ht="15.75" customHeight="1" x14ac:dyDescent="0.2">
      <c r="A558"/>
      <c r="B558"/>
      <c r="C558"/>
      <c r="D558"/>
      <c r="E558"/>
      <c r="F558"/>
      <c r="G558"/>
      <c r="H558"/>
      <c r="I558"/>
      <c r="J558"/>
      <c r="K558"/>
      <c r="L558"/>
      <c r="M558"/>
      <c r="N558"/>
      <c r="O558"/>
      <c r="P558"/>
      <c r="Q558"/>
      <c r="R558"/>
      <c r="S558"/>
      <c r="T558"/>
      <c r="U558"/>
      <c r="V558"/>
      <c r="W558"/>
      <c r="X558"/>
    </row>
    <row r="559" spans="1:24" ht="15.75" customHeight="1" x14ac:dyDescent="0.2">
      <c r="A559"/>
      <c r="B559"/>
      <c r="C559"/>
      <c r="D559"/>
      <c r="E559"/>
      <c r="F559"/>
      <c r="G559"/>
      <c r="H559"/>
      <c r="I559"/>
      <c r="J559"/>
      <c r="K559"/>
      <c r="L559"/>
      <c r="M559"/>
      <c r="N559"/>
      <c r="O559"/>
      <c r="P559"/>
      <c r="Q559"/>
      <c r="R559"/>
      <c r="S559"/>
      <c r="T559"/>
      <c r="U559"/>
      <c r="V559"/>
      <c r="W559"/>
      <c r="X559"/>
    </row>
    <row r="560" spans="1:24" ht="15.75" customHeight="1" x14ac:dyDescent="0.2">
      <c r="A560"/>
      <c r="B560"/>
      <c r="C560"/>
      <c r="D560"/>
      <c r="E560"/>
      <c r="F560"/>
      <c r="G560"/>
      <c r="H560"/>
      <c r="I560"/>
      <c r="J560"/>
      <c r="K560"/>
      <c r="L560"/>
      <c r="M560"/>
      <c r="N560"/>
      <c r="O560"/>
      <c r="P560"/>
      <c r="Q560"/>
      <c r="R560"/>
      <c r="S560"/>
      <c r="T560"/>
      <c r="U560"/>
      <c r="V560"/>
      <c r="W560"/>
      <c r="X560"/>
    </row>
    <row r="561" spans="1:24" ht="15.75" customHeight="1" x14ac:dyDescent="0.2">
      <c r="A561"/>
      <c r="B561"/>
      <c r="C561"/>
      <c r="D561"/>
      <c r="E561"/>
      <c r="F561"/>
      <c r="G561"/>
      <c r="H561"/>
      <c r="I561"/>
      <c r="J561"/>
      <c r="K561"/>
      <c r="L561"/>
      <c r="M561"/>
      <c r="N561"/>
      <c r="O561"/>
      <c r="P561"/>
      <c r="Q561"/>
      <c r="R561"/>
      <c r="S561"/>
      <c r="T561"/>
      <c r="U561"/>
      <c r="V561"/>
      <c r="W561"/>
      <c r="X561"/>
    </row>
    <row r="562" spans="1:24" ht="15.75" customHeight="1" x14ac:dyDescent="0.2">
      <c r="A562"/>
      <c r="B562"/>
      <c r="C562"/>
      <c r="D562"/>
      <c r="E562"/>
      <c r="F562"/>
      <c r="G562"/>
      <c r="H562"/>
      <c r="I562"/>
      <c r="J562"/>
      <c r="K562"/>
      <c r="L562"/>
      <c r="M562"/>
      <c r="N562"/>
      <c r="O562"/>
      <c r="P562"/>
      <c r="Q562"/>
      <c r="R562"/>
      <c r="S562"/>
      <c r="T562"/>
      <c r="U562"/>
      <c r="V562"/>
      <c r="W562"/>
      <c r="X562"/>
    </row>
    <row r="563" spans="1:24" ht="15.75" customHeight="1" x14ac:dyDescent="0.2">
      <c r="A563"/>
      <c r="B563"/>
      <c r="C563"/>
      <c r="D563"/>
      <c r="E563"/>
      <c r="F563"/>
      <c r="G563"/>
      <c r="H563"/>
      <c r="I563"/>
      <c r="J563"/>
      <c r="K563"/>
      <c r="L563"/>
      <c r="M563"/>
      <c r="N563"/>
      <c r="O563"/>
      <c r="P563"/>
      <c r="Q563"/>
      <c r="R563"/>
      <c r="S563"/>
      <c r="T563"/>
      <c r="U563"/>
      <c r="V563"/>
      <c r="W563"/>
      <c r="X563"/>
    </row>
    <row r="564" spans="1:24" ht="15.75" customHeight="1" x14ac:dyDescent="0.2">
      <c r="A564"/>
      <c r="B564"/>
      <c r="C564"/>
      <c r="D564"/>
      <c r="E564"/>
      <c r="F564"/>
      <c r="G564"/>
      <c r="H564"/>
      <c r="I564"/>
      <c r="J564"/>
      <c r="K564"/>
      <c r="L564"/>
      <c r="M564"/>
      <c r="N564"/>
      <c r="O564"/>
      <c r="P564"/>
      <c r="Q564"/>
      <c r="R564"/>
      <c r="S564"/>
      <c r="T564"/>
      <c r="U564"/>
      <c r="V564"/>
      <c r="W564"/>
      <c r="X564"/>
    </row>
    <row r="565" spans="1:24" ht="15.75" customHeight="1" x14ac:dyDescent="0.2">
      <c r="A565"/>
      <c r="B565"/>
      <c r="C565"/>
      <c r="D565"/>
      <c r="E565"/>
      <c r="F565"/>
      <c r="G565"/>
      <c r="H565"/>
      <c r="I565"/>
      <c r="J565"/>
      <c r="K565"/>
      <c r="L565"/>
      <c r="M565"/>
      <c r="N565"/>
      <c r="O565"/>
      <c r="P565"/>
      <c r="Q565"/>
      <c r="R565"/>
      <c r="S565"/>
      <c r="T565"/>
      <c r="U565"/>
      <c r="V565"/>
      <c r="W565"/>
      <c r="X565"/>
    </row>
    <row r="566" spans="1:24" ht="15.75" customHeight="1" x14ac:dyDescent="0.2">
      <c r="A566"/>
      <c r="B566"/>
      <c r="C566"/>
      <c r="D566"/>
      <c r="E566"/>
      <c r="F566"/>
      <c r="G566"/>
      <c r="H566"/>
      <c r="I566"/>
      <c r="J566"/>
      <c r="K566"/>
      <c r="L566"/>
      <c r="M566"/>
      <c r="N566"/>
      <c r="O566"/>
      <c r="P566"/>
      <c r="Q566"/>
      <c r="R566"/>
      <c r="S566"/>
      <c r="T566"/>
      <c r="U566"/>
      <c r="V566"/>
      <c r="W566"/>
      <c r="X566"/>
    </row>
    <row r="567" spans="1:24" ht="15.75" customHeight="1" x14ac:dyDescent="0.2">
      <c r="A567"/>
      <c r="B567"/>
      <c r="C567"/>
      <c r="D567"/>
      <c r="E567"/>
      <c r="F567"/>
      <c r="G567"/>
      <c r="H567"/>
      <c r="I567"/>
      <c r="J567"/>
      <c r="K567"/>
      <c r="L567"/>
      <c r="M567"/>
      <c r="N567"/>
      <c r="O567"/>
      <c r="P567"/>
      <c r="Q567"/>
      <c r="R567"/>
      <c r="S567"/>
      <c r="T567"/>
      <c r="U567"/>
      <c r="V567"/>
      <c r="W567"/>
      <c r="X567"/>
    </row>
    <row r="568" spans="1:24" ht="15.75" customHeight="1" x14ac:dyDescent="0.2">
      <c r="A568"/>
      <c r="B568"/>
      <c r="C568"/>
      <c r="D568"/>
      <c r="E568"/>
      <c r="F568"/>
      <c r="G568"/>
      <c r="H568"/>
      <c r="I568"/>
      <c r="J568"/>
      <c r="K568"/>
      <c r="L568"/>
      <c r="M568"/>
      <c r="N568"/>
      <c r="O568"/>
      <c r="P568"/>
      <c r="Q568"/>
      <c r="R568"/>
      <c r="S568"/>
      <c r="T568"/>
      <c r="U568"/>
      <c r="V568"/>
      <c r="W568"/>
      <c r="X568"/>
    </row>
    <row r="569" spans="1:24" ht="15.75" customHeight="1" x14ac:dyDescent="0.2">
      <c r="A569"/>
      <c r="B569"/>
      <c r="C569"/>
      <c r="D569"/>
      <c r="E569"/>
      <c r="F569"/>
      <c r="G569"/>
      <c r="H569"/>
      <c r="I569"/>
      <c r="J569"/>
      <c r="K569"/>
      <c r="L569"/>
      <c r="M569"/>
      <c r="N569"/>
      <c r="O569"/>
      <c r="P569"/>
      <c r="Q569"/>
      <c r="R569"/>
      <c r="S569"/>
      <c r="T569"/>
      <c r="U569"/>
      <c r="V569"/>
      <c r="W569"/>
      <c r="X569"/>
    </row>
    <row r="570" spans="1:24" ht="15.75" customHeight="1" x14ac:dyDescent="0.2">
      <c r="A570"/>
      <c r="B570"/>
      <c r="C570"/>
      <c r="D570"/>
      <c r="E570"/>
      <c r="F570"/>
      <c r="G570"/>
      <c r="H570"/>
      <c r="I570"/>
      <c r="J570"/>
      <c r="K570"/>
      <c r="L570"/>
      <c r="M570"/>
      <c r="N570"/>
      <c r="O570"/>
      <c r="P570"/>
      <c r="Q570"/>
      <c r="R570"/>
      <c r="S570"/>
      <c r="T570"/>
      <c r="U570"/>
      <c r="V570"/>
      <c r="W570"/>
      <c r="X570"/>
    </row>
    <row r="571" spans="1:24" ht="15.75" customHeight="1" x14ac:dyDescent="0.2">
      <c r="A571"/>
      <c r="B571"/>
      <c r="C571"/>
      <c r="D571"/>
      <c r="E571"/>
      <c r="F571"/>
      <c r="G571"/>
      <c r="H571"/>
      <c r="I571"/>
      <c r="J571"/>
      <c r="K571"/>
      <c r="L571"/>
      <c r="M571"/>
      <c r="N571"/>
      <c r="O571"/>
      <c r="P571"/>
      <c r="Q571"/>
      <c r="R571"/>
      <c r="S571"/>
      <c r="T571"/>
      <c r="U571"/>
      <c r="V571"/>
      <c r="W571"/>
      <c r="X571"/>
    </row>
    <row r="572" spans="1:24" ht="15.75" customHeight="1" x14ac:dyDescent="0.2">
      <c r="A572"/>
      <c r="B572"/>
      <c r="C572"/>
      <c r="D572"/>
      <c r="E572"/>
      <c r="F572"/>
      <c r="G572"/>
      <c r="H572"/>
      <c r="I572"/>
      <c r="J572"/>
      <c r="K572"/>
      <c r="L572"/>
      <c r="M572"/>
      <c r="N572"/>
      <c r="O572"/>
      <c r="P572"/>
      <c r="Q572"/>
      <c r="R572"/>
      <c r="S572"/>
      <c r="T572"/>
      <c r="U572"/>
      <c r="V572"/>
      <c r="W572"/>
      <c r="X572"/>
    </row>
    <row r="573" spans="1:24" ht="15.75" customHeight="1" x14ac:dyDescent="0.2">
      <c r="A573"/>
      <c r="B573"/>
      <c r="C573"/>
      <c r="D573"/>
      <c r="E573"/>
      <c r="F573"/>
      <c r="G573"/>
      <c r="H573"/>
      <c r="I573"/>
      <c r="J573"/>
      <c r="K573"/>
      <c r="L573"/>
      <c r="M573"/>
      <c r="N573"/>
      <c r="O573"/>
      <c r="P573"/>
      <c r="Q573"/>
      <c r="R573"/>
      <c r="S573"/>
      <c r="T573"/>
      <c r="U573"/>
      <c r="V573"/>
      <c r="W573"/>
      <c r="X573"/>
    </row>
    <row r="574" spans="1:24" ht="15.75" customHeight="1" x14ac:dyDescent="0.2">
      <c r="A574"/>
      <c r="B574"/>
      <c r="C574"/>
      <c r="D574"/>
      <c r="E574"/>
      <c r="F574"/>
      <c r="G574"/>
      <c r="H574"/>
      <c r="I574"/>
      <c r="J574"/>
      <c r="K574"/>
      <c r="L574"/>
      <c r="M574"/>
      <c r="N574"/>
      <c r="O574"/>
      <c r="P574"/>
      <c r="Q574"/>
      <c r="R574"/>
      <c r="S574"/>
      <c r="T574"/>
      <c r="U574"/>
      <c r="V574"/>
      <c r="W574"/>
      <c r="X574"/>
    </row>
    <row r="575" spans="1:24" ht="15.75" customHeight="1" x14ac:dyDescent="0.2">
      <c r="A575"/>
      <c r="B575"/>
      <c r="C575"/>
      <c r="D575"/>
      <c r="E575"/>
      <c r="F575"/>
      <c r="G575"/>
      <c r="H575"/>
      <c r="I575"/>
      <c r="J575"/>
      <c r="K575"/>
      <c r="L575"/>
      <c r="M575"/>
      <c r="N575"/>
      <c r="O575"/>
      <c r="P575"/>
      <c r="Q575"/>
      <c r="R575"/>
      <c r="S575"/>
      <c r="T575"/>
      <c r="U575"/>
      <c r="V575"/>
      <c r="W575"/>
      <c r="X575"/>
    </row>
    <row r="576" spans="1:24" ht="15.75" customHeight="1" x14ac:dyDescent="0.2">
      <c r="A576"/>
      <c r="B576"/>
      <c r="C576"/>
      <c r="D576"/>
      <c r="E576"/>
      <c r="F576"/>
      <c r="G576"/>
      <c r="H576"/>
      <c r="I576"/>
      <c r="J576"/>
      <c r="K576"/>
      <c r="L576"/>
      <c r="M576"/>
      <c r="N576"/>
      <c r="O576"/>
      <c r="P576"/>
      <c r="Q576"/>
      <c r="R576"/>
      <c r="S576"/>
      <c r="T576"/>
      <c r="U576"/>
      <c r="V576"/>
      <c r="W576"/>
      <c r="X576"/>
    </row>
    <row r="577" spans="1:24" ht="15.75" customHeight="1" x14ac:dyDescent="0.2">
      <c r="A577"/>
      <c r="B577"/>
      <c r="C577"/>
      <c r="D577"/>
      <c r="E577"/>
      <c r="F577"/>
      <c r="G577"/>
      <c r="H577"/>
      <c r="I577"/>
      <c r="J577"/>
      <c r="K577"/>
      <c r="L577"/>
      <c r="M577"/>
      <c r="N577"/>
      <c r="O577"/>
      <c r="P577"/>
      <c r="Q577"/>
      <c r="R577"/>
      <c r="S577"/>
      <c r="T577"/>
      <c r="U577"/>
      <c r="V577"/>
      <c r="W577"/>
      <c r="X577"/>
    </row>
    <row r="578" spans="1:24" ht="15.75" customHeight="1" x14ac:dyDescent="0.2">
      <c r="A578"/>
      <c r="B578"/>
      <c r="C578"/>
      <c r="D578"/>
      <c r="E578"/>
      <c r="F578"/>
      <c r="G578"/>
      <c r="H578"/>
      <c r="I578"/>
      <c r="J578"/>
      <c r="K578"/>
      <c r="L578"/>
      <c r="M578"/>
      <c r="N578"/>
      <c r="O578"/>
      <c r="P578"/>
      <c r="Q578"/>
      <c r="R578"/>
      <c r="S578"/>
      <c r="T578"/>
      <c r="U578"/>
      <c r="V578"/>
      <c r="W578"/>
      <c r="X578"/>
    </row>
    <row r="579" spans="1:24" ht="15.75" customHeight="1" x14ac:dyDescent="0.2">
      <c r="A579"/>
      <c r="B579"/>
      <c r="C579"/>
      <c r="D579"/>
      <c r="E579"/>
      <c r="F579"/>
      <c r="G579"/>
      <c r="H579"/>
      <c r="I579"/>
      <c r="J579"/>
      <c r="K579"/>
      <c r="L579"/>
      <c r="M579"/>
      <c r="N579"/>
      <c r="O579"/>
      <c r="P579"/>
      <c r="Q579"/>
      <c r="R579"/>
      <c r="S579"/>
      <c r="T579"/>
      <c r="U579"/>
      <c r="V579"/>
      <c r="W579"/>
      <c r="X579"/>
    </row>
    <row r="580" spans="1:24" ht="15.75" customHeight="1" x14ac:dyDescent="0.2">
      <c r="A580"/>
      <c r="B580"/>
      <c r="C580"/>
      <c r="D580"/>
      <c r="E580"/>
      <c r="F580"/>
      <c r="G580"/>
      <c r="H580"/>
      <c r="I580"/>
      <c r="J580"/>
      <c r="K580"/>
      <c r="L580"/>
      <c r="M580"/>
      <c r="N580"/>
      <c r="O580"/>
      <c r="P580"/>
      <c r="Q580"/>
      <c r="R580"/>
      <c r="S580"/>
      <c r="T580"/>
      <c r="U580"/>
      <c r="V580"/>
      <c r="W580"/>
      <c r="X580"/>
    </row>
    <row r="581" spans="1:24" ht="15.75" customHeight="1" x14ac:dyDescent="0.2">
      <c r="A581"/>
      <c r="B581"/>
      <c r="C581"/>
      <c r="D581"/>
      <c r="E581"/>
      <c r="F581"/>
      <c r="G581"/>
      <c r="H581"/>
      <c r="I581"/>
      <c r="J581"/>
      <c r="K581"/>
      <c r="L581"/>
      <c r="M581"/>
      <c r="N581"/>
      <c r="O581"/>
      <c r="P581"/>
      <c r="Q581"/>
      <c r="R581"/>
      <c r="S581"/>
      <c r="T581"/>
      <c r="U581"/>
      <c r="V581"/>
      <c r="W581"/>
      <c r="X581"/>
    </row>
    <row r="582" spans="1:24" ht="15.75" customHeight="1" x14ac:dyDescent="0.2">
      <c r="A582"/>
      <c r="B582"/>
      <c r="C582"/>
      <c r="D582"/>
      <c r="E582"/>
      <c r="F582"/>
      <c r="G582"/>
      <c r="H582"/>
      <c r="I582"/>
      <c r="J582"/>
      <c r="K582"/>
      <c r="L582"/>
      <c r="M582"/>
      <c r="N582"/>
      <c r="O582"/>
      <c r="P582"/>
      <c r="Q582"/>
      <c r="R582"/>
      <c r="S582"/>
      <c r="T582"/>
      <c r="U582"/>
      <c r="V582"/>
      <c r="W582"/>
      <c r="X582"/>
    </row>
    <row r="583" spans="1:24" ht="15.75" customHeight="1" x14ac:dyDescent="0.2">
      <c r="A583"/>
      <c r="B583"/>
      <c r="C583"/>
      <c r="D583"/>
      <c r="E583"/>
      <c r="F583"/>
      <c r="G583"/>
      <c r="H583"/>
      <c r="I583"/>
      <c r="J583"/>
      <c r="K583"/>
      <c r="L583"/>
      <c r="M583"/>
      <c r="N583"/>
      <c r="O583"/>
      <c r="P583"/>
      <c r="Q583"/>
      <c r="R583"/>
      <c r="S583"/>
      <c r="T583"/>
      <c r="U583"/>
      <c r="V583"/>
      <c r="W583"/>
      <c r="X583"/>
    </row>
    <row r="584" spans="1:24" ht="15.75" customHeight="1" x14ac:dyDescent="0.2">
      <c r="A584"/>
      <c r="B584"/>
      <c r="C584"/>
      <c r="D584"/>
      <c r="E584"/>
      <c r="F584"/>
      <c r="G584"/>
      <c r="H584"/>
      <c r="I584"/>
      <c r="J584"/>
      <c r="K584"/>
      <c r="L584"/>
      <c r="M584"/>
      <c r="N584"/>
      <c r="O584"/>
      <c r="P584"/>
      <c r="Q584"/>
      <c r="R584"/>
      <c r="S584"/>
      <c r="T584"/>
      <c r="U584"/>
      <c r="V584"/>
      <c r="W584"/>
      <c r="X584"/>
    </row>
    <row r="585" spans="1:24" ht="15.75" customHeight="1" x14ac:dyDescent="0.2">
      <c r="A585"/>
      <c r="B585"/>
      <c r="C585"/>
      <c r="D585"/>
      <c r="E585"/>
      <c r="F585"/>
      <c r="G585"/>
      <c r="H585"/>
      <c r="I585"/>
      <c r="J585"/>
      <c r="K585"/>
      <c r="L585"/>
      <c r="M585"/>
      <c r="N585"/>
      <c r="O585"/>
      <c r="P585"/>
      <c r="Q585"/>
      <c r="R585"/>
      <c r="S585"/>
      <c r="T585"/>
      <c r="U585"/>
      <c r="V585"/>
      <c r="W585"/>
      <c r="X585"/>
    </row>
    <row r="586" spans="1:24" ht="15.75" customHeight="1" x14ac:dyDescent="0.2">
      <c r="A586"/>
      <c r="B586"/>
      <c r="C586"/>
      <c r="D586"/>
      <c r="E586"/>
      <c r="F586"/>
      <c r="G586"/>
      <c r="H586"/>
      <c r="I586"/>
      <c r="J586"/>
      <c r="K586"/>
      <c r="L586"/>
      <c r="M586"/>
      <c r="N586"/>
      <c r="O586"/>
      <c r="P586"/>
      <c r="Q586"/>
      <c r="R586"/>
      <c r="S586"/>
      <c r="T586"/>
      <c r="U586"/>
      <c r="V586"/>
      <c r="W586"/>
      <c r="X586"/>
    </row>
    <row r="587" spans="1:24" ht="15.75" customHeight="1" x14ac:dyDescent="0.2">
      <c r="A587"/>
      <c r="B587"/>
      <c r="C587"/>
      <c r="D587"/>
      <c r="E587"/>
      <c r="F587"/>
      <c r="G587"/>
      <c r="H587"/>
      <c r="I587"/>
      <c r="J587"/>
      <c r="K587"/>
      <c r="L587"/>
      <c r="M587"/>
      <c r="N587"/>
      <c r="O587"/>
      <c r="P587"/>
      <c r="Q587"/>
      <c r="R587"/>
      <c r="S587"/>
      <c r="T587"/>
      <c r="U587"/>
      <c r="V587"/>
      <c r="W587"/>
      <c r="X587"/>
    </row>
    <row r="588" spans="1:24" ht="15.75" customHeight="1" x14ac:dyDescent="0.2">
      <c r="A588"/>
      <c r="B588"/>
      <c r="C588"/>
      <c r="D588"/>
      <c r="E588"/>
      <c r="F588"/>
      <c r="G588"/>
      <c r="H588"/>
      <c r="I588"/>
      <c r="J588"/>
      <c r="K588"/>
      <c r="L588"/>
      <c r="M588"/>
      <c r="N588"/>
      <c r="O588"/>
      <c r="P588"/>
      <c r="Q588"/>
      <c r="R588"/>
      <c r="S588"/>
      <c r="T588"/>
      <c r="U588"/>
      <c r="V588"/>
      <c r="W588"/>
      <c r="X588"/>
    </row>
    <row r="589" spans="1:24" ht="15.75" customHeight="1" x14ac:dyDescent="0.2">
      <c r="A589"/>
      <c r="B589"/>
      <c r="C589"/>
      <c r="D589"/>
      <c r="E589"/>
      <c r="F589"/>
      <c r="G589"/>
      <c r="H589"/>
      <c r="I589"/>
      <c r="J589"/>
      <c r="K589"/>
      <c r="L589"/>
      <c r="M589"/>
      <c r="N589"/>
      <c r="O589"/>
      <c r="P589"/>
      <c r="Q589"/>
      <c r="R589"/>
      <c r="S589"/>
      <c r="T589"/>
      <c r="U589"/>
      <c r="V589"/>
      <c r="W589"/>
      <c r="X589"/>
    </row>
    <row r="590" spans="1:24" ht="15.75" customHeight="1" x14ac:dyDescent="0.2">
      <c r="A590"/>
      <c r="B590"/>
      <c r="C590"/>
      <c r="D590"/>
      <c r="E590"/>
      <c r="F590"/>
      <c r="G590"/>
      <c r="H590"/>
      <c r="I590"/>
      <c r="J590"/>
      <c r="K590"/>
      <c r="L590"/>
      <c r="M590"/>
      <c r="N590"/>
      <c r="O590"/>
      <c r="P590"/>
      <c r="Q590"/>
      <c r="R590"/>
      <c r="S590"/>
      <c r="T590"/>
      <c r="U590"/>
      <c r="V590"/>
      <c r="W590"/>
      <c r="X590"/>
    </row>
    <row r="591" spans="1:24" ht="15.75" customHeight="1" x14ac:dyDescent="0.2">
      <c r="A591"/>
      <c r="B591"/>
      <c r="C591"/>
      <c r="D591"/>
      <c r="E591"/>
      <c r="F591"/>
      <c r="G591"/>
      <c r="H591"/>
      <c r="I591"/>
      <c r="J591"/>
      <c r="K591"/>
      <c r="L591"/>
      <c r="M591"/>
      <c r="N591"/>
      <c r="O591"/>
      <c r="P591"/>
      <c r="Q591"/>
      <c r="R591"/>
      <c r="S591"/>
      <c r="T591"/>
      <c r="U591"/>
      <c r="V591"/>
      <c r="W591"/>
      <c r="X591"/>
    </row>
    <row r="592" spans="1:24" ht="15.75" customHeight="1" x14ac:dyDescent="0.2">
      <c r="A592"/>
      <c r="B592"/>
      <c r="C592"/>
      <c r="D592"/>
      <c r="E592"/>
      <c r="F592"/>
      <c r="G592"/>
      <c r="H592"/>
      <c r="I592"/>
      <c r="J592"/>
      <c r="K592"/>
      <c r="L592"/>
      <c r="M592"/>
      <c r="N592"/>
      <c r="O592"/>
      <c r="P592"/>
      <c r="Q592"/>
      <c r="R592"/>
      <c r="S592"/>
      <c r="T592"/>
      <c r="U592"/>
      <c r="V592"/>
      <c r="W592"/>
      <c r="X592"/>
    </row>
    <row r="593" spans="1:24" ht="15.75" customHeight="1" x14ac:dyDescent="0.2">
      <c r="A593"/>
      <c r="B593"/>
      <c r="C593"/>
      <c r="D593"/>
      <c r="E593"/>
      <c r="F593"/>
      <c r="G593"/>
      <c r="H593"/>
      <c r="I593"/>
      <c r="J593"/>
      <c r="K593"/>
      <c r="L593"/>
      <c r="M593"/>
      <c r="N593"/>
      <c r="O593"/>
      <c r="P593"/>
      <c r="Q593"/>
      <c r="R593"/>
      <c r="S593"/>
      <c r="T593"/>
      <c r="U593"/>
      <c r="V593"/>
      <c r="W593"/>
      <c r="X593"/>
    </row>
    <row r="594" spans="1:24" ht="15.75" customHeight="1" x14ac:dyDescent="0.2">
      <c r="A594"/>
      <c r="B594"/>
      <c r="C594"/>
      <c r="D594"/>
      <c r="E594"/>
      <c r="F594"/>
      <c r="G594"/>
      <c r="H594"/>
      <c r="I594"/>
      <c r="J594"/>
      <c r="K594"/>
      <c r="L594"/>
      <c r="M594"/>
      <c r="N594"/>
      <c r="O594"/>
      <c r="P594"/>
      <c r="Q594"/>
      <c r="R594"/>
      <c r="S594"/>
      <c r="T594"/>
      <c r="U594"/>
      <c r="V594"/>
      <c r="W594"/>
      <c r="X594"/>
    </row>
    <row r="595" spans="1:24" ht="15.75" customHeight="1" x14ac:dyDescent="0.2">
      <c r="A595"/>
      <c r="B595"/>
      <c r="C595"/>
      <c r="D595"/>
      <c r="E595"/>
      <c r="F595"/>
      <c r="G595"/>
      <c r="H595"/>
      <c r="I595"/>
      <c r="J595"/>
      <c r="K595"/>
      <c r="L595"/>
      <c r="M595"/>
      <c r="N595"/>
      <c r="O595"/>
      <c r="P595"/>
      <c r="Q595"/>
      <c r="R595"/>
      <c r="S595"/>
      <c r="T595"/>
      <c r="U595"/>
      <c r="V595"/>
      <c r="W595"/>
      <c r="X595"/>
    </row>
    <row r="596" spans="1:24" ht="15.75" customHeight="1" x14ac:dyDescent="0.2">
      <c r="A596"/>
      <c r="B596"/>
      <c r="C596"/>
      <c r="D596"/>
      <c r="E596"/>
      <c r="F596"/>
      <c r="G596"/>
      <c r="H596"/>
      <c r="I596"/>
      <c r="J596"/>
      <c r="K596"/>
      <c r="L596"/>
      <c r="M596"/>
      <c r="N596"/>
      <c r="O596"/>
      <c r="P596"/>
      <c r="Q596"/>
      <c r="R596"/>
      <c r="S596"/>
      <c r="T596"/>
      <c r="U596"/>
      <c r="V596"/>
      <c r="W596"/>
      <c r="X596"/>
    </row>
    <row r="597" spans="1:24" ht="15.75" customHeight="1" x14ac:dyDescent="0.2">
      <c r="A597"/>
      <c r="B597"/>
      <c r="C597"/>
      <c r="D597"/>
      <c r="E597"/>
      <c r="F597"/>
      <c r="G597"/>
      <c r="H597"/>
      <c r="I597"/>
      <c r="J597"/>
      <c r="K597"/>
      <c r="L597"/>
      <c r="M597"/>
      <c r="N597"/>
      <c r="O597"/>
      <c r="P597"/>
      <c r="Q597"/>
      <c r="R597"/>
      <c r="S597"/>
      <c r="T597"/>
      <c r="U597"/>
      <c r="V597"/>
      <c r="W597"/>
      <c r="X597"/>
    </row>
    <row r="598" spans="1:24" ht="15.75" customHeight="1" x14ac:dyDescent="0.2">
      <c r="A598"/>
      <c r="B598"/>
      <c r="C598"/>
      <c r="D598"/>
      <c r="E598"/>
      <c r="F598"/>
      <c r="G598"/>
      <c r="H598"/>
      <c r="I598"/>
      <c r="J598"/>
      <c r="K598"/>
      <c r="L598"/>
      <c r="M598"/>
      <c r="N598"/>
      <c r="O598"/>
      <c r="P598"/>
      <c r="Q598"/>
      <c r="R598"/>
      <c r="S598"/>
      <c r="T598"/>
      <c r="U598"/>
      <c r="V598"/>
      <c r="W598"/>
      <c r="X598"/>
    </row>
    <row r="599" spans="1:24" ht="15.75" customHeight="1" x14ac:dyDescent="0.2">
      <c r="A599"/>
      <c r="B599"/>
      <c r="C599"/>
      <c r="D599"/>
      <c r="E599"/>
      <c r="F599"/>
      <c r="G599"/>
      <c r="H599"/>
      <c r="I599"/>
      <c r="J599"/>
      <c r="K599"/>
      <c r="L599"/>
      <c r="M599"/>
      <c r="N599"/>
      <c r="O599"/>
      <c r="P599"/>
      <c r="Q599"/>
      <c r="R599"/>
      <c r="S599"/>
      <c r="T599"/>
      <c r="U599"/>
      <c r="V599"/>
      <c r="W599"/>
      <c r="X599"/>
    </row>
    <row r="600" spans="1:24" ht="15.75" customHeight="1" x14ac:dyDescent="0.2">
      <c r="A600"/>
      <c r="B600"/>
      <c r="C600"/>
      <c r="D600"/>
      <c r="E600"/>
      <c r="F600"/>
      <c r="G600"/>
      <c r="H600"/>
      <c r="I600"/>
      <c r="J600"/>
      <c r="K600"/>
      <c r="L600"/>
      <c r="M600"/>
      <c r="N600"/>
      <c r="O600"/>
      <c r="P600"/>
      <c r="Q600"/>
      <c r="R600"/>
      <c r="S600"/>
      <c r="T600"/>
      <c r="U600"/>
      <c r="V600"/>
      <c r="W600"/>
      <c r="X600"/>
    </row>
    <row r="601" spans="1:24" ht="15.75" customHeight="1" x14ac:dyDescent="0.2">
      <c r="A601"/>
      <c r="B601"/>
      <c r="C601"/>
      <c r="D601"/>
      <c r="E601"/>
      <c r="F601"/>
      <c r="G601"/>
      <c r="H601"/>
      <c r="I601"/>
      <c r="J601"/>
      <c r="K601"/>
      <c r="L601"/>
      <c r="M601"/>
      <c r="N601"/>
      <c r="O601"/>
      <c r="P601"/>
      <c r="Q601"/>
      <c r="R601"/>
      <c r="S601"/>
      <c r="T601"/>
      <c r="U601"/>
      <c r="V601"/>
      <c r="W601"/>
      <c r="X601"/>
    </row>
    <row r="602" spans="1:24" ht="15.75" customHeight="1" x14ac:dyDescent="0.2">
      <c r="A602"/>
      <c r="B602"/>
      <c r="C602"/>
      <c r="D602"/>
      <c r="E602"/>
      <c r="F602"/>
      <c r="G602"/>
      <c r="H602"/>
      <c r="I602"/>
      <c r="J602"/>
      <c r="K602"/>
      <c r="L602"/>
      <c r="M602"/>
      <c r="N602"/>
      <c r="O602"/>
      <c r="P602"/>
      <c r="Q602"/>
      <c r="R602"/>
      <c r="S602"/>
      <c r="T602"/>
      <c r="U602"/>
      <c r="V602"/>
      <c r="W602"/>
      <c r="X602"/>
    </row>
    <row r="603" spans="1:24" ht="15.75" customHeight="1" x14ac:dyDescent="0.2">
      <c r="A603"/>
      <c r="B603"/>
      <c r="C603"/>
      <c r="D603"/>
      <c r="E603"/>
      <c r="F603"/>
      <c r="G603"/>
      <c r="H603"/>
      <c r="I603"/>
      <c r="J603"/>
      <c r="K603"/>
      <c r="L603"/>
      <c r="M603"/>
      <c r="N603"/>
      <c r="O603"/>
      <c r="P603"/>
      <c r="Q603"/>
      <c r="R603"/>
      <c r="S603"/>
      <c r="T603"/>
      <c r="U603"/>
      <c r="V603"/>
      <c r="W603"/>
      <c r="X603"/>
    </row>
    <row r="604" spans="1:24" ht="15.75" customHeight="1" x14ac:dyDescent="0.2">
      <c r="A604"/>
      <c r="B604"/>
      <c r="C604"/>
      <c r="D604"/>
      <c r="E604"/>
      <c r="F604"/>
      <c r="G604"/>
      <c r="H604"/>
      <c r="I604"/>
      <c r="J604"/>
      <c r="K604"/>
      <c r="L604"/>
      <c r="M604"/>
      <c r="N604"/>
      <c r="O604"/>
      <c r="P604"/>
      <c r="Q604"/>
      <c r="R604"/>
      <c r="S604"/>
      <c r="T604"/>
      <c r="U604"/>
      <c r="V604"/>
      <c r="W604"/>
      <c r="X604"/>
    </row>
    <row r="605" spans="1:24" ht="15.75" customHeight="1" x14ac:dyDescent="0.2">
      <c r="A605"/>
      <c r="B605"/>
      <c r="C605"/>
      <c r="D605"/>
      <c r="E605"/>
      <c r="F605"/>
      <c r="G605"/>
      <c r="H605"/>
      <c r="I605"/>
      <c r="J605"/>
      <c r="K605"/>
      <c r="L605"/>
      <c r="M605"/>
      <c r="N605"/>
      <c r="O605"/>
      <c r="P605"/>
      <c r="Q605"/>
      <c r="R605"/>
      <c r="S605"/>
      <c r="T605"/>
      <c r="U605"/>
      <c r="V605"/>
      <c r="W605"/>
      <c r="X605"/>
    </row>
    <row r="606" spans="1:24" ht="15.75" customHeight="1" x14ac:dyDescent="0.2">
      <c r="A606"/>
      <c r="B606"/>
      <c r="C606"/>
      <c r="D606"/>
      <c r="E606"/>
      <c r="F606"/>
      <c r="G606"/>
      <c r="H606"/>
      <c r="I606"/>
      <c r="J606"/>
      <c r="K606"/>
      <c r="L606"/>
      <c r="M606"/>
      <c r="N606"/>
      <c r="O606"/>
      <c r="P606"/>
      <c r="Q606"/>
      <c r="R606"/>
      <c r="S606"/>
      <c r="T606"/>
      <c r="U606"/>
      <c r="V606"/>
      <c r="W606"/>
      <c r="X606"/>
    </row>
    <row r="607" spans="1:24" ht="15.75" customHeight="1" x14ac:dyDescent="0.2">
      <c r="A607"/>
      <c r="B607"/>
      <c r="C607"/>
      <c r="D607"/>
      <c r="E607"/>
      <c r="F607"/>
      <c r="G607"/>
      <c r="H607"/>
      <c r="I607"/>
      <c r="J607"/>
      <c r="K607"/>
      <c r="L607"/>
      <c r="M607"/>
      <c r="N607"/>
      <c r="O607"/>
      <c r="P607"/>
      <c r="Q607"/>
      <c r="R607"/>
      <c r="S607"/>
      <c r="T607"/>
      <c r="U607"/>
      <c r="V607"/>
      <c r="W607"/>
      <c r="X607"/>
    </row>
    <row r="608" spans="1:24" ht="15.75" customHeight="1" x14ac:dyDescent="0.2">
      <c r="A608"/>
      <c r="B608"/>
      <c r="C608"/>
      <c r="D608"/>
      <c r="E608"/>
      <c r="F608"/>
      <c r="G608"/>
      <c r="H608"/>
      <c r="I608"/>
      <c r="J608"/>
      <c r="K608"/>
      <c r="L608"/>
      <c r="M608"/>
      <c r="N608"/>
      <c r="O608"/>
      <c r="P608"/>
      <c r="Q608"/>
      <c r="R608"/>
      <c r="S608"/>
      <c r="T608"/>
      <c r="U608"/>
      <c r="V608"/>
      <c r="W608"/>
      <c r="X608"/>
    </row>
    <row r="609" spans="1:24" ht="15.75" customHeight="1" x14ac:dyDescent="0.2">
      <c r="A609"/>
      <c r="B609"/>
      <c r="C609"/>
      <c r="D609"/>
      <c r="E609"/>
      <c r="F609"/>
      <c r="G609"/>
      <c r="H609"/>
      <c r="I609"/>
      <c r="J609"/>
      <c r="K609"/>
      <c r="L609"/>
      <c r="M609"/>
      <c r="N609"/>
      <c r="O609"/>
      <c r="P609"/>
      <c r="Q609"/>
      <c r="R609"/>
      <c r="S609"/>
      <c r="T609"/>
      <c r="U609"/>
      <c r="V609"/>
      <c r="W609"/>
      <c r="X609"/>
    </row>
    <row r="610" spans="1:24" ht="15.75" customHeight="1" x14ac:dyDescent="0.2">
      <c r="A610"/>
      <c r="B610"/>
      <c r="C610"/>
      <c r="D610"/>
      <c r="E610"/>
      <c r="F610"/>
      <c r="G610"/>
      <c r="H610"/>
      <c r="I610"/>
      <c r="J610"/>
      <c r="K610"/>
      <c r="L610"/>
      <c r="M610"/>
      <c r="N610"/>
      <c r="O610"/>
      <c r="P610"/>
      <c r="Q610"/>
      <c r="R610"/>
      <c r="S610"/>
      <c r="T610"/>
      <c r="U610"/>
      <c r="V610"/>
      <c r="W610"/>
      <c r="X610"/>
    </row>
    <row r="611" spans="1:24" ht="15.75" customHeight="1" x14ac:dyDescent="0.2">
      <c r="A611"/>
      <c r="B611"/>
      <c r="C611"/>
      <c r="D611"/>
      <c r="E611"/>
      <c r="F611"/>
      <c r="G611"/>
      <c r="H611"/>
      <c r="I611"/>
      <c r="J611"/>
      <c r="K611"/>
      <c r="L611"/>
      <c r="M611"/>
      <c r="N611"/>
      <c r="O611"/>
      <c r="P611"/>
      <c r="Q611"/>
      <c r="R611"/>
      <c r="S611"/>
      <c r="T611"/>
      <c r="U611"/>
      <c r="V611"/>
      <c r="W611"/>
      <c r="X611"/>
    </row>
    <row r="612" spans="1:24" ht="15.75" customHeight="1" x14ac:dyDescent="0.2">
      <c r="A612"/>
      <c r="B612"/>
      <c r="C612"/>
      <c r="D612"/>
      <c r="E612"/>
      <c r="F612"/>
      <c r="G612"/>
      <c r="H612"/>
      <c r="I612"/>
      <c r="J612"/>
      <c r="K612"/>
      <c r="L612"/>
      <c r="M612"/>
      <c r="N612"/>
      <c r="O612"/>
      <c r="P612"/>
      <c r="Q612"/>
      <c r="R612"/>
      <c r="S612"/>
      <c r="T612"/>
      <c r="U612"/>
      <c r="V612"/>
      <c r="W612"/>
      <c r="X612"/>
    </row>
    <row r="613" spans="1:24" ht="15.75" customHeight="1" x14ac:dyDescent="0.2">
      <c r="A613"/>
      <c r="B613"/>
      <c r="C613"/>
      <c r="D613"/>
      <c r="E613"/>
      <c r="F613"/>
      <c r="G613"/>
      <c r="H613"/>
      <c r="I613"/>
      <c r="J613"/>
      <c r="K613"/>
      <c r="L613"/>
      <c r="M613"/>
      <c r="N613"/>
      <c r="O613"/>
      <c r="P613"/>
      <c r="Q613"/>
      <c r="R613"/>
      <c r="S613"/>
      <c r="T613"/>
      <c r="U613"/>
      <c r="V613"/>
      <c r="W613"/>
      <c r="X613"/>
    </row>
    <row r="614" spans="1:24" ht="15.75" customHeight="1" x14ac:dyDescent="0.2">
      <c r="A614"/>
      <c r="B614"/>
      <c r="C614"/>
      <c r="D614"/>
      <c r="E614"/>
      <c r="F614"/>
      <c r="G614"/>
      <c r="H614"/>
      <c r="I614"/>
      <c r="J614"/>
      <c r="K614"/>
      <c r="L614"/>
      <c r="M614"/>
      <c r="N614"/>
      <c r="O614"/>
      <c r="P614"/>
      <c r="Q614"/>
      <c r="R614"/>
      <c r="S614"/>
      <c r="T614"/>
      <c r="U614"/>
      <c r="V614"/>
      <c r="W614"/>
      <c r="X614"/>
    </row>
    <row r="615" spans="1:24" ht="15.75" customHeight="1" x14ac:dyDescent="0.2">
      <c r="A615"/>
      <c r="B615"/>
      <c r="C615"/>
      <c r="D615"/>
      <c r="E615"/>
      <c r="F615"/>
      <c r="G615"/>
      <c r="H615"/>
      <c r="I615"/>
      <c r="J615"/>
      <c r="K615"/>
      <c r="L615"/>
      <c r="M615"/>
      <c r="N615"/>
      <c r="O615"/>
      <c r="P615"/>
      <c r="Q615"/>
      <c r="R615"/>
      <c r="S615"/>
      <c r="T615"/>
      <c r="U615"/>
      <c r="V615"/>
      <c r="W615"/>
      <c r="X615"/>
    </row>
    <row r="616" spans="1:24" ht="15.75" customHeight="1" x14ac:dyDescent="0.2">
      <c r="A616"/>
      <c r="B616"/>
      <c r="C616"/>
      <c r="D616"/>
      <c r="E616"/>
      <c r="F616"/>
      <c r="G616"/>
      <c r="H616"/>
      <c r="I616"/>
      <c r="J616"/>
      <c r="K616"/>
      <c r="L616"/>
      <c r="M616"/>
      <c r="N616"/>
      <c r="O616"/>
      <c r="P616"/>
      <c r="Q616"/>
      <c r="R616"/>
      <c r="S616"/>
      <c r="T616"/>
      <c r="U616"/>
      <c r="V616"/>
      <c r="W616"/>
      <c r="X616"/>
    </row>
    <row r="617" spans="1:24" ht="15.75" customHeight="1" x14ac:dyDescent="0.2">
      <c r="A617"/>
      <c r="B617"/>
      <c r="C617"/>
      <c r="D617"/>
      <c r="E617"/>
      <c r="F617"/>
      <c r="G617"/>
      <c r="H617"/>
      <c r="I617"/>
      <c r="J617"/>
      <c r="K617"/>
      <c r="L617"/>
      <c r="M617"/>
      <c r="N617"/>
      <c r="O617"/>
      <c r="P617"/>
      <c r="Q617"/>
      <c r="R617"/>
      <c r="S617"/>
      <c r="T617"/>
      <c r="U617"/>
      <c r="V617"/>
      <c r="W617"/>
      <c r="X617"/>
    </row>
    <row r="618" spans="1:24" ht="15.75" customHeight="1" x14ac:dyDescent="0.2">
      <c r="A618"/>
      <c r="B618"/>
      <c r="C618"/>
      <c r="D618"/>
      <c r="E618"/>
      <c r="F618"/>
      <c r="G618"/>
      <c r="H618"/>
      <c r="I618"/>
      <c r="J618"/>
      <c r="K618"/>
      <c r="L618"/>
      <c r="M618"/>
      <c r="N618"/>
      <c r="O618"/>
      <c r="P618"/>
      <c r="Q618"/>
      <c r="R618"/>
      <c r="S618"/>
      <c r="T618"/>
      <c r="U618"/>
      <c r="V618"/>
      <c r="W618"/>
      <c r="X618"/>
    </row>
    <row r="619" spans="1:24" ht="15.75" customHeight="1" x14ac:dyDescent="0.2">
      <c r="A619"/>
      <c r="B619"/>
      <c r="C619"/>
      <c r="D619"/>
      <c r="E619"/>
      <c r="F619"/>
      <c r="G619"/>
      <c r="H619"/>
      <c r="I619"/>
      <c r="J619"/>
      <c r="K619"/>
      <c r="L619"/>
      <c r="M619"/>
      <c r="N619"/>
      <c r="O619"/>
      <c r="P619"/>
      <c r="Q619"/>
      <c r="R619"/>
      <c r="S619"/>
      <c r="T619"/>
      <c r="U619"/>
      <c r="V619"/>
      <c r="W619"/>
      <c r="X619"/>
    </row>
    <row r="620" spans="1:24" ht="15.75" customHeight="1" x14ac:dyDescent="0.2">
      <c r="A620"/>
      <c r="B620"/>
      <c r="C620"/>
      <c r="D620"/>
      <c r="E620"/>
      <c r="F620"/>
      <c r="G620"/>
      <c r="H620"/>
      <c r="I620"/>
      <c r="J620"/>
      <c r="K620"/>
      <c r="L620"/>
      <c r="M620"/>
      <c r="N620"/>
      <c r="O620"/>
      <c r="P620"/>
      <c r="Q620"/>
      <c r="R620"/>
      <c r="S620"/>
      <c r="T620"/>
      <c r="U620"/>
      <c r="V620"/>
      <c r="W620"/>
      <c r="X620"/>
    </row>
    <row r="621" spans="1:24" ht="15.75" customHeight="1" x14ac:dyDescent="0.2">
      <c r="A621"/>
      <c r="B621"/>
      <c r="C621"/>
      <c r="D621"/>
      <c r="E621"/>
      <c r="F621"/>
      <c r="G621"/>
      <c r="H621"/>
      <c r="I621"/>
      <c r="J621"/>
      <c r="K621"/>
      <c r="L621"/>
      <c r="M621"/>
      <c r="N621"/>
      <c r="O621"/>
      <c r="P621"/>
      <c r="Q621"/>
      <c r="R621"/>
      <c r="S621"/>
      <c r="T621"/>
      <c r="U621"/>
      <c r="V621"/>
      <c r="W621"/>
      <c r="X621"/>
    </row>
    <row r="622" spans="1:24" ht="15.75" customHeight="1" x14ac:dyDescent="0.2">
      <c r="A622"/>
      <c r="B622"/>
      <c r="C622"/>
      <c r="D622"/>
      <c r="E622"/>
      <c r="F622"/>
      <c r="G622"/>
      <c r="H622"/>
      <c r="I622"/>
      <c r="J622"/>
      <c r="K622"/>
      <c r="L622"/>
      <c r="M622"/>
      <c r="N622"/>
      <c r="O622"/>
      <c r="P622"/>
      <c r="Q622"/>
      <c r="R622"/>
      <c r="S622"/>
      <c r="T622"/>
      <c r="U622"/>
      <c r="V622"/>
      <c r="W622"/>
      <c r="X622"/>
    </row>
    <row r="623" spans="1:24" ht="15.75" customHeight="1" x14ac:dyDescent="0.2">
      <c r="A623"/>
      <c r="B623"/>
      <c r="C623"/>
      <c r="D623"/>
      <c r="E623"/>
      <c r="F623"/>
      <c r="G623"/>
      <c r="H623"/>
      <c r="I623"/>
      <c r="J623"/>
      <c r="K623"/>
      <c r="L623"/>
      <c r="M623"/>
      <c r="N623"/>
      <c r="O623"/>
      <c r="P623"/>
      <c r="Q623"/>
      <c r="R623"/>
      <c r="S623"/>
      <c r="T623"/>
      <c r="U623"/>
      <c r="V623"/>
      <c r="W623"/>
      <c r="X623"/>
    </row>
    <row r="624" spans="1:24" ht="15.75" customHeight="1" x14ac:dyDescent="0.2">
      <c r="A624"/>
      <c r="B624"/>
      <c r="C624"/>
      <c r="D624"/>
      <c r="E624"/>
      <c r="F624"/>
      <c r="G624"/>
      <c r="H624"/>
      <c r="I624"/>
      <c r="J624"/>
      <c r="K624"/>
      <c r="L624"/>
      <c r="M624"/>
      <c r="N624"/>
      <c r="O624"/>
      <c r="P624"/>
      <c r="Q624"/>
      <c r="R624"/>
      <c r="S624"/>
      <c r="T624"/>
      <c r="U624"/>
      <c r="V624"/>
      <c r="W624"/>
      <c r="X624"/>
    </row>
    <row r="625" spans="1:24" ht="15.75" customHeight="1" x14ac:dyDescent="0.2">
      <c r="A625"/>
      <c r="B625"/>
      <c r="C625"/>
      <c r="D625"/>
      <c r="E625"/>
      <c r="F625"/>
      <c r="G625"/>
      <c r="H625"/>
      <c r="I625"/>
      <c r="J625"/>
      <c r="K625"/>
      <c r="L625"/>
      <c r="M625"/>
      <c r="N625"/>
      <c r="O625"/>
      <c r="P625"/>
      <c r="Q625"/>
      <c r="R625"/>
      <c r="S625"/>
      <c r="T625"/>
      <c r="U625"/>
      <c r="V625"/>
      <c r="W625"/>
      <c r="X625"/>
    </row>
    <row r="626" spans="1:24" ht="15.75" customHeight="1" x14ac:dyDescent="0.2">
      <c r="A626"/>
      <c r="B626"/>
      <c r="C626"/>
      <c r="D626"/>
      <c r="E626"/>
      <c r="F626"/>
      <c r="G626"/>
      <c r="H626"/>
      <c r="I626"/>
      <c r="J626"/>
      <c r="K626"/>
      <c r="L626"/>
      <c r="M626"/>
      <c r="N626"/>
      <c r="O626"/>
      <c r="P626"/>
      <c r="Q626"/>
      <c r="R626"/>
      <c r="S626"/>
      <c r="T626"/>
      <c r="U626"/>
      <c r="V626"/>
      <c r="W626"/>
      <c r="X626"/>
    </row>
    <row r="627" spans="1:24" ht="15.75" customHeight="1" x14ac:dyDescent="0.2">
      <c r="A627"/>
      <c r="B627"/>
      <c r="C627"/>
      <c r="D627"/>
      <c r="E627"/>
      <c r="F627"/>
      <c r="G627"/>
      <c r="H627"/>
      <c r="I627"/>
      <c r="J627"/>
      <c r="K627"/>
      <c r="L627"/>
      <c r="M627"/>
      <c r="N627"/>
      <c r="O627"/>
      <c r="P627"/>
      <c r="Q627"/>
      <c r="R627"/>
      <c r="S627"/>
      <c r="T627"/>
      <c r="U627"/>
      <c r="V627"/>
      <c r="W627"/>
      <c r="X627"/>
    </row>
    <row r="628" spans="1:24" ht="15.75" customHeight="1" x14ac:dyDescent="0.2">
      <c r="A628"/>
      <c r="B628"/>
      <c r="C628"/>
      <c r="D628"/>
      <c r="E628"/>
      <c r="F628"/>
      <c r="G628"/>
      <c r="H628"/>
      <c r="I628"/>
      <c r="J628"/>
      <c r="K628"/>
      <c r="L628"/>
      <c r="M628"/>
      <c r="N628"/>
      <c r="O628"/>
      <c r="P628"/>
      <c r="Q628"/>
      <c r="R628"/>
      <c r="S628"/>
      <c r="T628"/>
      <c r="U628"/>
      <c r="V628"/>
      <c r="W628"/>
      <c r="X628"/>
    </row>
    <row r="629" spans="1:24" ht="15.75" customHeight="1" x14ac:dyDescent="0.2">
      <c r="A629"/>
      <c r="B629"/>
      <c r="C629"/>
      <c r="D629"/>
      <c r="E629"/>
      <c r="F629"/>
      <c r="G629"/>
      <c r="H629"/>
      <c r="I629"/>
      <c r="J629"/>
      <c r="K629"/>
      <c r="L629"/>
      <c r="M629"/>
      <c r="N629"/>
      <c r="O629"/>
      <c r="P629"/>
      <c r="Q629"/>
      <c r="R629"/>
      <c r="S629"/>
      <c r="T629"/>
      <c r="U629"/>
      <c r="V629"/>
      <c r="W629"/>
      <c r="X629"/>
    </row>
    <row r="630" spans="1:24" ht="15.75" customHeight="1" x14ac:dyDescent="0.2">
      <c r="A630"/>
      <c r="B630"/>
      <c r="C630"/>
      <c r="D630"/>
      <c r="E630"/>
      <c r="F630"/>
      <c r="G630"/>
      <c r="H630"/>
      <c r="I630"/>
      <c r="J630"/>
      <c r="K630"/>
      <c r="L630"/>
      <c r="M630"/>
      <c r="N630"/>
      <c r="O630"/>
      <c r="P630"/>
      <c r="Q630"/>
      <c r="R630"/>
      <c r="S630"/>
      <c r="T630"/>
      <c r="U630"/>
      <c r="V630"/>
      <c r="W630"/>
      <c r="X630"/>
    </row>
    <row r="631" spans="1:24" ht="15.75" customHeight="1" x14ac:dyDescent="0.2">
      <c r="A631"/>
      <c r="B631"/>
      <c r="C631"/>
      <c r="D631"/>
      <c r="E631"/>
      <c r="F631"/>
      <c r="G631"/>
      <c r="H631"/>
      <c r="I631"/>
      <c r="J631"/>
      <c r="K631"/>
      <c r="L631"/>
      <c r="M631"/>
      <c r="N631"/>
      <c r="O631"/>
      <c r="P631"/>
      <c r="Q631"/>
      <c r="R631"/>
      <c r="S631"/>
      <c r="T631"/>
      <c r="U631"/>
      <c r="V631"/>
      <c r="W631"/>
      <c r="X631"/>
    </row>
    <row r="632" spans="1:24" ht="15.75" customHeight="1" x14ac:dyDescent="0.2">
      <c r="A632"/>
      <c r="B632"/>
      <c r="C632"/>
      <c r="D632"/>
      <c r="E632"/>
      <c r="F632"/>
      <c r="G632"/>
      <c r="H632"/>
      <c r="I632"/>
      <c r="J632"/>
      <c r="K632"/>
      <c r="L632"/>
      <c r="M632"/>
      <c r="N632"/>
      <c r="O632"/>
      <c r="P632"/>
      <c r="Q632"/>
      <c r="R632"/>
      <c r="S632"/>
      <c r="T632"/>
      <c r="U632"/>
      <c r="V632"/>
      <c r="W632"/>
      <c r="X632"/>
    </row>
    <row r="633" spans="1:24" ht="15.75" customHeight="1" x14ac:dyDescent="0.2">
      <c r="A633"/>
      <c r="B633"/>
      <c r="C633"/>
      <c r="D633"/>
      <c r="E633"/>
      <c r="F633"/>
      <c r="G633"/>
      <c r="H633"/>
      <c r="I633"/>
      <c r="J633"/>
      <c r="K633"/>
      <c r="L633"/>
      <c r="M633"/>
      <c r="N633"/>
      <c r="O633"/>
      <c r="P633"/>
      <c r="Q633"/>
      <c r="R633"/>
      <c r="S633"/>
      <c r="T633"/>
      <c r="U633"/>
      <c r="V633"/>
      <c r="W633"/>
      <c r="X633"/>
    </row>
    <row r="634" spans="1:24" ht="15.75" customHeight="1" x14ac:dyDescent="0.2">
      <c r="A634"/>
      <c r="B634"/>
      <c r="C634"/>
      <c r="D634"/>
      <c r="E634"/>
      <c r="F634"/>
      <c r="G634"/>
      <c r="H634"/>
      <c r="I634"/>
      <c r="J634"/>
      <c r="K634"/>
      <c r="L634"/>
      <c r="M634"/>
      <c r="N634"/>
      <c r="O634"/>
      <c r="P634"/>
      <c r="Q634"/>
      <c r="R634"/>
      <c r="S634"/>
      <c r="T634"/>
      <c r="U634"/>
      <c r="V634"/>
      <c r="W634"/>
      <c r="X634"/>
    </row>
    <row r="635" spans="1:24" ht="15.75" customHeight="1" x14ac:dyDescent="0.2">
      <c r="A635"/>
      <c r="B635"/>
      <c r="C635"/>
      <c r="D635"/>
      <c r="E635"/>
      <c r="F635"/>
      <c r="G635"/>
      <c r="H635"/>
      <c r="I635"/>
      <c r="J635"/>
      <c r="K635"/>
      <c r="L635"/>
      <c r="M635"/>
      <c r="N635"/>
      <c r="O635"/>
      <c r="P635"/>
      <c r="Q635"/>
      <c r="R635"/>
      <c r="S635"/>
      <c r="T635"/>
      <c r="U635"/>
      <c r="V635"/>
      <c r="W635"/>
      <c r="X635"/>
    </row>
    <row r="636" spans="1:24" ht="15.75" customHeight="1" x14ac:dyDescent="0.2">
      <c r="A636"/>
      <c r="B636"/>
      <c r="C636"/>
      <c r="D636"/>
      <c r="E636"/>
      <c r="F636"/>
      <c r="G636"/>
      <c r="H636"/>
      <c r="I636"/>
      <c r="J636"/>
      <c r="K636"/>
      <c r="L636"/>
      <c r="M636"/>
      <c r="N636"/>
      <c r="O636"/>
      <c r="P636"/>
      <c r="Q636"/>
      <c r="R636"/>
      <c r="S636"/>
      <c r="T636"/>
      <c r="U636"/>
      <c r="V636"/>
      <c r="W636"/>
      <c r="X636"/>
    </row>
    <row r="637" spans="1:24" ht="15.75" customHeight="1" x14ac:dyDescent="0.2">
      <c r="A637"/>
      <c r="B637"/>
      <c r="C637"/>
      <c r="D637"/>
      <c r="E637"/>
      <c r="F637"/>
      <c r="G637"/>
      <c r="H637"/>
      <c r="I637"/>
      <c r="J637"/>
      <c r="K637"/>
      <c r="L637"/>
      <c r="M637"/>
      <c r="N637"/>
      <c r="O637"/>
      <c r="P637"/>
      <c r="Q637"/>
      <c r="R637"/>
      <c r="S637"/>
      <c r="T637"/>
      <c r="U637"/>
      <c r="V637"/>
      <c r="W637"/>
      <c r="X637"/>
    </row>
    <row r="638" spans="1:24" ht="15.75" customHeight="1" x14ac:dyDescent="0.2">
      <c r="A638"/>
      <c r="B638"/>
      <c r="C638"/>
      <c r="D638"/>
      <c r="E638"/>
      <c r="F638"/>
      <c r="G638"/>
      <c r="H638"/>
      <c r="I638"/>
      <c r="J638"/>
      <c r="K638"/>
      <c r="L638"/>
      <c r="M638"/>
      <c r="N638"/>
      <c r="O638"/>
      <c r="P638"/>
      <c r="Q638"/>
      <c r="R638"/>
      <c r="S638"/>
      <c r="T638"/>
      <c r="U638"/>
      <c r="V638"/>
      <c r="W638"/>
      <c r="X638"/>
    </row>
    <row r="639" spans="1:24" ht="15.75" customHeight="1" x14ac:dyDescent="0.2">
      <c r="A639"/>
      <c r="B639"/>
      <c r="C639"/>
      <c r="D639"/>
      <c r="E639"/>
      <c r="F639"/>
      <c r="G639"/>
      <c r="H639"/>
      <c r="I639"/>
      <c r="J639"/>
      <c r="K639"/>
      <c r="L639"/>
      <c r="M639"/>
      <c r="N639"/>
      <c r="O639"/>
      <c r="P639"/>
      <c r="Q639"/>
      <c r="R639"/>
      <c r="S639"/>
      <c r="T639"/>
      <c r="U639"/>
      <c r="V639"/>
      <c r="W639"/>
      <c r="X639"/>
    </row>
    <row r="640" spans="1:24" ht="15.75" customHeight="1" x14ac:dyDescent="0.2">
      <c r="A640"/>
      <c r="B640"/>
      <c r="C640"/>
      <c r="D640"/>
      <c r="E640"/>
      <c r="F640"/>
      <c r="G640"/>
      <c r="H640"/>
      <c r="I640"/>
      <c r="J640"/>
      <c r="K640"/>
      <c r="L640"/>
      <c r="M640"/>
      <c r="N640"/>
      <c r="O640"/>
      <c r="P640"/>
      <c r="Q640"/>
      <c r="R640"/>
      <c r="S640"/>
      <c r="T640"/>
      <c r="U640"/>
      <c r="V640"/>
      <c r="W640"/>
      <c r="X640"/>
    </row>
    <row r="641" spans="1:24" ht="15.75" customHeight="1" x14ac:dyDescent="0.2">
      <c r="A641"/>
      <c r="B641"/>
      <c r="C641"/>
      <c r="D641"/>
      <c r="E641"/>
      <c r="F641"/>
      <c r="G641"/>
      <c r="H641"/>
      <c r="I641"/>
      <c r="J641"/>
      <c r="K641"/>
      <c r="L641"/>
      <c r="M641"/>
      <c r="N641"/>
      <c r="O641"/>
      <c r="P641"/>
      <c r="Q641"/>
      <c r="R641"/>
      <c r="S641"/>
      <c r="T641"/>
      <c r="U641"/>
      <c r="V641"/>
      <c r="W641"/>
      <c r="X641"/>
    </row>
    <row r="642" spans="1:24" ht="15.75" customHeight="1" x14ac:dyDescent="0.2">
      <c r="A642"/>
      <c r="B642"/>
      <c r="C642"/>
      <c r="D642"/>
      <c r="E642"/>
      <c r="F642"/>
      <c r="G642"/>
      <c r="H642"/>
      <c r="I642"/>
      <c r="J642"/>
      <c r="K642"/>
      <c r="L642"/>
      <c r="M642"/>
      <c r="N642"/>
      <c r="O642"/>
      <c r="P642"/>
      <c r="Q642"/>
      <c r="R642"/>
      <c r="S642"/>
      <c r="T642"/>
      <c r="U642"/>
      <c r="V642"/>
      <c r="W642"/>
      <c r="X642"/>
    </row>
    <row r="643" spans="1:24" ht="15.75" customHeight="1" x14ac:dyDescent="0.2">
      <c r="A643"/>
      <c r="B643"/>
      <c r="C643"/>
      <c r="D643"/>
      <c r="E643"/>
      <c r="F643"/>
      <c r="G643"/>
      <c r="H643"/>
      <c r="I643"/>
      <c r="J643"/>
      <c r="K643"/>
      <c r="L643"/>
      <c r="M643"/>
      <c r="N643"/>
      <c r="O643"/>
      <c r="P643"/>
      <c r="Q643"/>
      <c r="R643"/>
      <c r="S643"/>
      <c r="T643"/>
      <c r="U643"/>
      <c r="V643"/>
      <c r="W643"/>
      <c r="X643"/>
    </row>
    <row r="644" spans="1:24" ht="15.75" customHeight="1" x14ac:dyDescent="0.2">
      <c r="A644"/>
      <c r="B644"/>
      <c r="C644"/>
      <c r="D644"/>
      <c r="E644"/>
      <c r="F644"/>
      <c r="G644"/>
      <c r="H644"/>
      <c r="I644"/>
      <c r="J644"/>
      <c r="K644"/>
      <c r="L644"/>
      <c r="M644"/>
      <c r="N644"/>
      <c r="O644"/>
      <c r="P644"/>
      <c r="Q644"/>
      <c r="R644"/>
      <c r="S644"/>
      <c r="T644"/>
      <c r="U644"/>
      <c r="V644"/>
      <c r="W644"/>
      <c r="X644"/>
    </row>
    <row r="645" spans="1:24" ht="15.75" customHeight="1" x14ac:dyDescent="0.2">
      <c r="A645"/>
      <c r="B645"/>
      <c r="C645"/>
      <c r="D645"/>
      <c r="E645"/>
      <c r="F645"/>
      <c r="G645"/>
      <c r="H645"/>
      <c r="I645"/>
      <c r="J645"/>
      <c r="K645"/>
      <c r="L645"/>
      <c r="M645"/>
      <c r="N645"/>
      <c r="O645"/>
      <c r="P645"/>
      <c r="Q645"/>
      <c r="R645"/>
      <c r="S645"/>
      <c r="T645"/>
      <c r="U645"/>
      <c r="V645"/>
      <c r="W645"/>
      <c r="X645"/>
    </row>
    <row r="646" spans="1:24" ht="15.75" customHeight="1" x14ac:dyDescent="0.2">
      <c r="A646"/>
      <c r="B646"/>
      <c r="C646"/>
      <c r="D646"/>
      <c r="E646"/>
      <c r="F646"/>
      <c r="G646"/>
      <c r="H646"/>
      <c r="I646"/>
      <c r="J646"/>
      <c r="K646"/>
      <c r="L646"/>
      <c r="M646"/>
      <c r="N646"/>
      <c r="O646"/>
      <c r="P646"/>
      <c r="Q646"/>
      <c r="R646"/>
      <c r="S646"/>
      <c r="T646"/>
      <c r="U646"/>
      <c r="V646"/>
      <c r="W646"/>
      <c r="X646"/>
    </row>
    <row r="647" spans="1:24" ht="15.75" customHeight="1" x14ac:dyDescent="0.2">
      <c r="A647"/>
      <c r="B647"/>
      <c r="C647"/>
      <c r="D647"/>
      <c r="E647"/>
      <c r="F647"/>
      <c r="G647"/>
      <c r="H647"/>
      <c r="I647"/>
      <c r="J647"/>
      <c r="K647"/>
      <c r="L647"/>
      <c r="M647"/>
      <c r="N647"/>
      <c r="O647"/>
      <c r="P647"/>
      <c r="Q647"/>
      <c r="R647"/>
      <c r="S647"/>
      <c r="T647"/>
      <c r="U647"/>
      <c r="V647"/>
      <c r="W647"/>
      <c r="X647"/>
    </row>
    <row r="648" spans="1:24" ht="15.75" customHeight="1" x14ac:dyDescent="0.2">
      <c r="A648"/>
      <c r="B648"/>
      <c r="C648"/>
      <c r="D648"/>
      <c r="E648"/>
      <c r="F648"/>
      <c r="G648"/>
      <c r="H648"/>
      <c r="I648"/>
      <c r="J648"/>
      <c r="K648"/>
      <c r="L648"/>
      <c r="M648"/>
      <c r="N648"/>
      <c r="O648"/>
      <c r="P648"/>
      <c r="Q648"/>
      <c r="R648"/>
      <c r="S648"/>
      <c r="T648"/>
      <c r="U648"/>
      <c r="V648"/>
      <c r="W648"/>
      <c r="X648"/>
    </row>
    <row r="649" spans="1:24" ht="15.75" customHeight="1" x14ac:dyDescent="0.2">
      <c r="A649"/>
      <c r="B649"/>
      <c r="C649"/>
      <c r="D649"/>
      <c r="E649"/>
      <c r="F649"/>
      <c r="G649"/>
      <c r="H649"/>
      <c r="I649"/>
      <c r="J649"/>
      <c r="K649"/>
      <c r="L649"/>
      <c r="M649"/>
      <c r="N649"/>
      <c r="O649"/>
      <c r="P649"/>
      <c r="Q649"/>
      <c r="R649"/>
      <c r="S649"/>
      <c r="T649"/>
      <c r="U649"/>
      <c r="V649"/>
      <c r="W649"/>
      <c r="X649"/>
    </row>
    <row r="650" spans="1:24" ht="15.75" customHeight="1" x14ac:dyDescent="0.2">
      <c r="A650"/>
      <c r="B650"/>
      <c r="C650"/>
      <c r="D650"/>
      <c r="E650"/>
      <c r="F650"/>
      <c r="G650"/>
      <c r="H650"/>
      <c r="I650"/>
      <c r="J650"/>
      <c r="K650"/>
      <c r="L650"/>
      <c r="M650"/>
      <c r="N650"/>
      <c r="O650"/>
      <c r="P650"/>
      <c r="Q650"/>
      <c r="R650"/>
      <c r="S650"/>
      <c r="T650"/>
      <c r="U650"/>
      <c r="V650"/>
      <c r="W650"/>
      <c r="X650"/>
    </row>
    <row r="651" spans="1:24" ht="15.75" customHeight="1" x14ac:dyDescent="0.2">
      <c r="A651"/>
      <c r="B651"/>
      <c r="C651"/>
      <c r="D651"/>
      <c r="E651"/>
      <c r="F651"/>
      <c r="G651"/>
      <c r="H651"/>
      <c r="I651"/>
      <c r="J651"/>
      <c r="K651"/>
      <c r="L651"/>
      <c r="M651"/>
      <c r="N651"/>
      <c r="O651"/>
      <c r="P651"/>
      <c r="Q651"/>
      <c r="R651"/>
      <c r="S651"/>
      <c r="T651"/>
      <c r="U651"/>
      <c r="V651"/>
      <c r="W651"/>
      <c r="X651"/>
    </row>
    <row r="652" spans="1:24" ht="15.75" customHeight="1" x14ac:dyDescent="0.2">
      <c r="A652"/>
      <c r="B652"/>
      <c r="C652"/>
      <c r="D652"/>
      <c r="E652"/>
      <c r="F652"/>
      <c r="G652"/>
      <c r="H652"/>
      <c r="I652"/>
      <c r="J652"/>
      <c r="K652"/>
      <c r="L652"/>
      <c r="M652"/>
      <c r="N652"/>
      <c r="O652"/>
      <c r="P652"/>
      <c r="Q652"/>
      <c r="R652"/>
      <c r="S652"/>
      <c r="T652"/>
      <c r="U652"/>
      <c r="V652"/>
      <c r="W652"/>
      <c r="X652"/>
    </row>
    <row r="653" spans="1:24" ht="15.75" customHeight="1" x14ac:dyDescent="0.2">
      <c r="A653"/>
      <c r="B653"/>
      <c r="C653"/>
      <c r="D653"/>
      <c r="E653"/>
      <c r="F653"/>
      <c r="G653"/>
      <c r="H653"/>
      <c r="I653"/>
      <c r="J653"/>
      <c r="K653"/>
      <c r="L653"/>
      <c r="M653"/>
      <c r="N653"/>
      <c r="O653"/>
      <c r="P653"/>
      <c r="Q653"/>
      <c r="R653"/>
      <c r="S653"/>
      <c r="T653"/>
      <c r="U653"/>
      <c r="V653"/>
      <c r="W653"/>
      <c r="X653"/>
    </row>
    <row r="654" spans="1:24" ht="15.75" customHeight="1" x14ac:dyDescent="0.2">
      <c r="A654"/>
      <c r="B654"/>
      <c r="C654"/>
      <c r="D654"/>
      <c r="E654"/>
      <c r="F654"/>
      <c r="G654"/>
      <c r="H654"/>
      <c r="I654"/>
      <c r="J654"/>
      <c r="K654"/>
      <c r="L654"/>
      <c r="M654"/>
      <c r="N654"/>
      <c r="O654"/>
      <c r="P654"/>
      <c r="Q654"/>
      <c r="R654"/>
      <c r="S654"/>
      <c r="T654"/>
      <c r="U654"/>
      <c r="V654"/>
      <c r="W654"/>
      <c r="X654"/>
    </row>
    <row r="655" spans="1:24" ht="15.75" customHeight="1" x14ac:dyDescent="0.2">
      <c r="A655"/>
      <c r="B655"/>
      <c r="C655"/>
      <c r="D655"/>
      <c r="E655"/>
      <c r="F655"/>
      <c r="G655"/>
      <c r="H655"/>
      <c r="I655"/>
      <c r="J655"/>
      <c r="K655"/>
      <c r="L655"/>
      <c r="M655"/>
      <c r="N655"/>
      <c r="O655"/>
      <c r="P655"/>
      <c r="Q655"/>
      <c r="R655"/>
      <c r="S655"/>
      <c r="T655"/>
      <c r="U655"/>
      <c r="V655"/>
      <c r="W655"/>
      <c r="X655"/>
    </row>
    <row r="656" spans="1:24" ht="15.75" customHeight="1" x14ac:dyDescent="0.2">
      <c r="A656"/>
      <c r="B656"/>
      <c r="C656"/>
      <c r="D656"/>
      <c r="E656"/>
      <c r="F656"/>
      <c r="G656"/>
      <c r="H656"/>
      <c r="I656"/>
      <c r="J656"/>
      <c r="K656"/>
      <c r="L656"/>
      <c r="M656"/>
      <c r="N656"/>
      <c r="O656"/>
      <c r="P656"/>
      <c r="Q656"/>
      <c r="R656"/>
      <c r="S656"/>
      <c r="T656"/>
      <c r="U656"/>
      <c r="V656"/>
      <c r="W656"/>
      <c r="X656"/>
    </row>
    <row r="657" spans="1:24" ht="15.75" customHeight="1" x14ac:dyDescent="0.2">
      <c r="A657"/>
      <c r="B657"/>
      <c r="C657"/>
      <c r="D657"/>
      <c r="E657"/>
      <c r="F657"/>
      <c r="G657"/>
      <c r="H657"/>
      <c r="I657"/>
      <c r="J657"/>
      <c r="K657"/>
      <c r="L657"/>
      <c r="M657"/>
      <c r="N657"/>
      <c r="O657"/>
      <c r="P657"/>
      <c r="Q657"/>
      <c r="R657"/>
      <c r="S657"/>
      <c r="T657"/>
      <c r="U657"/>
      <c r="V657"/>
      <c r="W657"/>
      <c r="X657"/>
    </row>
    <row r="658" spans="1:24" ht="15.75" customHeight="1" x14ac:dyDescent="0.2">
      <c r="A658"/>
      <c r="B658"/>
      <c r="C658"/>
      <c r="D658"/>
      <c r="E658"/>
      <c r="F658"/>
      <c r="G658"/>
      <c r="H658"/>
      <c r="I658"/>
      <c r="J658"/>
      <c r="K658"/>
      <c r="L658"/>
      <c r="M658"/>
      <c r="N658"/>
      <c r="O658"/>
      <c r="P658"/>
      <c r="Q658"/>
      <c r="R658"/>
      <c r="S658"/>
      <c r="T658"/>
      <c r="U658"/>
      <c r="V658"/>
      <c r="W658"/>
      <c r="X658"/>
    </row>
    <row r="659" spans="1:24" ht="15.75" customHeight="1" x14ac:dyDescent="0.2">
      <c r="A659"/>
      <c r="B659"/>
      <c r="C659"/>
      <c r="D659"/>
      <c r="E659"/>
      <c r="F659"/>
      <c r="G659"/>
      <c r="H659"/>
      <c r="I659"/>
      <c r="J659"/>
      <c r="K659"/>
      <c r="L659"/>
      <c r="M659"/>
      <c r="N659"/>
      <c r="O659"/>
      <c r="P659"/>
      <c r="Q659"/>
      <c r="R659"/>
      <c r="S659"/>
      <c r="T659"/>
      <c r="U659"/>
      <c r="V659"/>
      <c r="W659"/>
      <c r="X659"/>
    </row>
    <row r="660" spans="1:24" ht="15.75" customHeight="1" x14ac:dyDescent="0.2">
      <c r="A660"/>
      <c r="B660"/>
      <c r="C660"/>
      <c r="D660"/>
      <c r="E660"/>
      <c r="F660"/>
      <c r="G660"/>
      <c r="H660"/>
      <c r="I660"/>
      <c r="J660"/>
      <c r="K660"/>
      <c r="L660"/>
      <c r="M660"/>
      <c r="N660"/>
      <c r="O660"/>
      <c r="P660"/>
      <c r="Q660"/>
      <c r="R660"/>
      <c r="S660"/>
      <c r="T660"/>
      <c r="U660"/>
      <c r="V660"/>
      <c r="W660"/>
      <c r="X660"/>
    </row>
    <row r="661" spans="1:24" ht="15.75" customHeight="1" x14ac:dyDescent="0.2">
      <c r="A661"/>
      <c r="B661"/>
      <c r="C661"/>
      <c r="D661"/>
      <c r="E661"/>
      <c r="F661"/>
      <c r="G661"/>
      <c r="H661"/>
      <c r="I661"/>
      <c r="J661"/>
      <c r="K661"/>
      <c r="L661"/>
      <c r="M661"/>
      <c r="N661"/>
      <c r="O661"/>
      <c r="P661"/>
      <c r="Q661"/>
      <c r="R661"/>
      <c r="S661"/>
      <c r="T661"/>
      <c r="U661"/>
      <c r="V661"/>
      <c r="W661"/>
      <c r="X661"/>
    </row>
    <row r="662" spans="1:24" ht="15.75" customHeight="1" x14ac:dyDescent="0.2">
      <c r="A662"/>
      <c r="B662"/>
      <c r="C662"/>
      <c r="D662"/>
      <c r="E662"/>
      <c r="F662"/>
      <c r="G662"/>
      <c r="H662"/>
      <c r="I662"/>
      <c r="J662"/>
      <c r="K662"/>
      <c r="L662"/>
      <c r="M662"/>
      <c r="N662"/>
      <c r="O662"/>
      <c r="P662"/>
      <c r="Q662"/>
      <c r="R662"/>
      <c r="S662"/>
      <c r="T662"/>
      <c r="U662"/>
      <c r="V662"/>
      <c r="W662"/>
      <c r="X662"/>
    </row>
    <row r="663" spans="1:24" ht="15.75" customHeight="1" x14ac:dyDescent="0.2">
      <c r="A663"/>
      <c r="B663"/>
      <c r="C663"/>
      <c r="D663"/>
      <c r="E663"/>
      <c r="F663"/>
      <c r="G663"/>
      <c r="H663"/>
      <c r="I663"/>
      <c r="J663"/>
      <c r="K663"/>
      <c r="L663"/>
      <c r="M663"/>
      <c r="N663"/>
      <c r="O663"/>
      <c r="P663"/>
      <c r="Q663"/>
      <c r="R663"/>
      <c r="S663"/>
      <c r="T663"/>
      <c r="U663"/>
      <c r="V663"/>
      <c r="W663"/>
      <c r="X663"/>
    </row>
    <row r="664" spans="1:24" ht="15.75" customHeight="1" x14ac:dyDescent="0.2">
      <c r="A664"/>
      <c r="B664"/>
      <c r="C664"/>
      <c r="D664"/>
      <c r="E664"/>
      <c r="F664"/>
      <c r="G664"/>
      <c r="H664"/>
      <c r="I664"/>
      <c r="J664"/>
      <c r="K664"/>
      <c r="L664"/>
      <c r="M664"/>
      <c r="N664"/>
      <c r="O664"/>
      <c r="P664"/>
      <c r="Q664"/>
      <c r="R664"/>
      <c r="S664"/>
      <c r="T664"/>
      <c r="U664"/>
      <c r="V664"/>
      <c r="W664"/>
      <c r="X664"/>
    </row>
    <row r="665" spans="1:24" ht="15.75" customHeight="1" x14ac:dyDescent="0.2">
      <c r="A665"/>
      <c r="B665"/>
      <c r="C665"/>
      <c r="D665"/>
      <c r="E665"/>
      <c r="F665"/>
      <c r="G665"/>
      <c r="H665"/>
      <c r="I665"/>
      <c r="J665"/>
      <c r="K665"/>
      <c r="L665"/>
      <c r="M665"/>
      <c r="N665"/>
      <c r="O665"/>
      <c r="P665"/>
      <c r="Q665"/>
      <c r="R665"/>
      <c r="S665"/>
      <c r="T665"/>
      <c r="U665"/>
      <c r="V665"/>
      <c r="W665"/>
      <c r="X665"/>
    </row>
    <row r="666" spans="1:24" ht="15.75" customHeight="1" x14ac:dyDescent="0.2">
      <c r="A666"/>
      <c r="B666"/>
      <c r="C666"/>
      <c r="D666"/>
      <c r="E666"/>
      <c r="F666"/>
      <c r="G666"/>
      <c r="H666"/>
      <c r="I666"/>
      <c r="J666"/>
      <c r="K666"/>
      <c r="L666"/>
      <c r="M666"/>
      <c r="N666"/>
      <c r="O666"/>
      <c r="P666"/>
      <c r="Q666"/>
      <c r="R666"/>
      <c r="S666"/>
      <c r="T666"/>
      <c r="U666"/>
      <c r="V666"/>
      <c r="W666"/>
      <c r="X666"/>
    </row>
    <row r="667" spans="1:24" ht="15.75" customHeight="1" x14ac:dyDescent="0.2">
      <c r="A667"/>
      <c r="B667"/>
      <c r="C667"/>
      <c r="D667"/>
      <c r="E667"/>
      <c r="F667"/>
      <c r="G667"/>
      <c r="H667"/>
      <c r="I667"/>
      <c r="J667"/>
      <c r="K667"/>
      <c r="L667"/>
      <c r="M667"/>
      <c r="N667"/>
      <c r="O667"/>
      <c r="P667"/>
      <c r="Q667"/>
      <c r="R667"/>
      <c r="S667"/>
      <c r="T667"/>
      <c r="U667"/>
      <c r="V667"/>
      <c r="W667"/>
      <c r="X667"/>
    </row>
    <row r="668" spans="1:24" ht="15.75" customHeight="1" x14ac:dyDescent="0.2">
      <c r="A668"/>
      <c r="B668"/>
      <c r="C668"/>
      <c r="D668"/>
      <c r="E668"/>
      <c r="F668"/>
      <c r="G668"/>
      <c r="H668"/>
      <c r="I668"/>
      <c r="J668"/>
      <c r="K668"/>
      <c r="L668"/>
      <c r="M668"/>
      <c r="N668"/>
      <c r="O668"/>
      <c r="P668"/>
      <c r="Q668"/>
      <c r="R668"/>
      <c r="S668"/>
      <c r="T668"/>
      <c r="U668"/>
      <c r="V668"/>
      <c r="W668"/>
      <c r="X668"/>
    </row>
    <row r="669" spans="1:24" ht="15.75" customHeight="1" x14ac:dyDescent="0.2">
      <c r="A669"/>
      <c r="B669"/>
      <c r="C669"/>
      <c r="D669"/>
      <c r="E669"/>
      <c r="F669"/>
      <c r="G669"/>
      <c r="H669"/>
      <c r="I669"/>
      <c r="J669"/>
      <c r="K669"/>
      <c r="L669"/>
      <c r="M669"/>
      <c r="N669"/>
      <c r="O669"/>
      <c r="P669"/>
      <c r="Q669"/>
      <c r="R669"/>
      <c r="S669"/>
      <c r="T669"/>
      <c r="U669"/>
      <c r="V669"/>
      <c r="W669"/>
      <c r="X669"/>
    </row>
    <row r="670" spans="1:24" ht="15.75" customHeight="1" x14ac:dyDescent="0.2">
      <c r="A670"/>
      <c r="B670"/>
      <c r="C670"/>
      <c r="D670"/>
      <c r="E670"/>
      <c r="F670"/>
      <c r="G670"/>
      <c r="H670"/>
      <c r="I670"/>
      <c r="J670"/>
      <c r="K670"/>
      <c r="L670"/>
      <c r="M670"/>
      <c r="N670"/>
      <c r="O670"/>
      <c r="P670"/>
      <c r="Q670"/>
      <c r="R670"/>
      <c r="S670"/>
      <c r="T670"/>
      <c r="U670"/>
      <c r="V670"/>
      <c r="W670"/>
      <c r="X670"/>
    </row>
    <row r="671" spans="1:24" ht="15.75" customHeight="1" x14ac:dyDescent="0.2">
      <c r="A671"/>
      <c r="B671"/>
      <c r="C671"/>
      <c r="D671"/>
      <c r="E671"/>
      <c r="F671"/>
      <c r="G671"/>
      <c r="H671"/>
      <c r="I671"/>
      <c r="J671"/>
      <c r="K671"/>
      <c r="L671"/>
      <c r="M671"/>
      <c r="N671"/>
      <c r="O671"/>
      <c r="P671"/>
      <c r="Q671"/>
      <c r="R671"/>
      <c r="S671"/>
      <c r="T671"/>
      <c r="U671"/>
      <c r="V671"/>
      <c r="W671"/>
      <c r="X671"/>
    </row>
    <row r="672" spans="1:24" ht="15.75" customHeight="1" x14ac:dyDescent="0.2">
      <c r="A672"/>
      <c r="B672"/>
      <c r="C672"/>
      <c r="D672"/>
      <c r="E672"/>
      <c r="F672"/>
      <c r="G672"/>
      <c r="H672"/>
      <c r="I672"/>
      <c r="J672"/>
      <c r="K672"/>
      <c r="L672"/>
      <c r="M672"/>
      <c r="N672"/>
      <c r="O672"/>
      <c r="P672"/>
      <c r="Q672"/>
      <c r="R672"/>
      <c r="S672"/>
      <c r="T672"/>
      <c r="U672"/>
      <c r="V672"/>
      <c r="W672"/>
      <c r="X672"/>
    </row>
    <row r="673" spans="1:24" ht="15.75" customHeight="1" x14ac:dyDescent="0.2">
      <c r="A673"/>
      <c r="B673"/>
      <c r="C673"/>
      <c r="D673"/>
      <c r="E673"/>
      <c r="F673"/>
      <c r="G673"/>
      <c r="H673"/>
      <c r="I673"/>
      <c r="J673"/>
      <c r="K673"/>
      <c r="L673"/>
      <c r="M673"/>
      <c r="N673"/>
      <c r="O673"/>
      <c r="P673"/>
      <c r="Q673"/>
      <c r="R673"/>
      <c r="S673"/>
      <c r="T673"/>
      <c r="U673"/>
      <c r="V673"/>
      <c r="W673"/>
      <c r="X673"/>
    </row>
    <row r="674" spans="1:24" ht="15.75" customHeight="1" x14ac:dyDescent="0.2">
      <c r="A674"/>
      <c r="B674"/>
      <c r="C674"/>
      <c r="D674"/>
      <c r="E674"/>
      <c r="F674"/>
      <c r="G674"/>
      <c r="H674"/>
      <c r="I674"/>
      <c r="J674"/>
      <c r="K674"/>
      <c r="L674"/>
      <c r="M674"/>
      <c r="N674"/>
      <c r="O674"/>
      <c r="P674"/>
      <c r="Q674"/>
      <c r="R674"/>
      <c r="S674"/>
      <c r="T674"/>
      <c r="U674"/>
      <c r="V674"/>
      <c r="W674"/>
      <c r="X674"/>
    </row>
    <row r="675" spans="1:24" ht="15.75" customHeight="1" x14ac:dyDescent="0.2">
      <c r="A675"/>
      <c r="B675"/>
      <c r="C675"/>
      <c r="D675"/>
      <c r="E675"/>
      <c r="F675"/>
      <c r="G675"/>
      <c r="H675"/>
      <c r="I675"/>
      <c r="J675"/>
      <c r="K675"/>
      <c r="L675"/>
      <c r="M675"/>
      <c r="N675"/>
      <c r="O675"/>
      <c r="P675"/>
      <c r="Q675"/>
      <c r="R675"/>
      <c r="S675"/>
      <c r="T675"/>
      <c r="U675"/>
      <c r="V675"/>
      <c r="W675"/>
      <c r="X675"/>
    </row>
    <row r="676" spans="1:24" ht="15.75" customHeight="1" x14ac:dyDescent="0.2">
      <c r="A676"/>
      <c r="B676"/>
      <c r="C676"/>
      <c r="D676"/>
      <c r="E676"/>
      <c r="F676"/>
      <c r="G676"/>
      <c r="H676"/>
      <c r="I676"/>
      <c r="J676"/>
      <c r="K676"/>
      <c r="L676"/>
      <c r="M676"/>
      <c r="N676"/>
      <c r="O676"/>
      <c r="P676"/>
      <c r="Q676"/>
      <c r="R676"/>
      <c r="S676"/>
      <c r="T676"/>
      <c r="U676"/>
      <c r="V676"/>
      <c r="W676"/>
      <c r="X676"/>
    </row>
    <row r="677" spans="1:24" ht="15.75" customHeight="1" x14ac:dyDescent="0.2">
      <c r="A677"/>
      <c r="B677"/>
      <c r="C677"/>
      <c r="D677"/>
      <c r="E677"/>
      <c r="F677"/>
      <c r="G677"/>
      <c r="H677"/>
      <c r="I677"/>
      <c r="J677"/>
      <c r="K677"/>
      <c r="L677"/>
      <c r="M677"/>
      <c r="N677"/>
      <c r="O677"/>
      <c r="P677"/>
      <c r="Q677"/>
      <c r="R677"/>
      <c r="S677"/>
      <c r="T677"/>
      <c r="U677"/>
      <c r="V677"/>
      <c r="W677"/>
      <c r="X677"/>
    </row>
    <row r="678" spans="1:24" ht="15.75" customHeight="1" x14ac:dyDescent="0.2">
      <c r="A678"/>
      <c r="B678"/>
      <c r="C678"/>
      <c r="D678"/>
      <c r="E678"/>
      <c r="F678"/>
      <c r="G678"/>
      <c r="H678"/>
      <c r="I678"/>
      <c r="J678"/>
      <c r="K678"/>
      <c r="L678"/>
      <c r="M678"/>
      <c r="N678"/>
      <c r="O678"/>
      <c r="P678"/>
      <c r="Q678"/>
      <c r="R678"/>
      <c r="S678"/>
      <c r="T678"/>
      <c r="U678"/>
      <c r="V678"/>
      <c r="W678"/>
      <c r="X678"/>
    </row>
    <row r="679" spans="1:24" ht="15.75" customHeight="1" x14ac:dyDescent="0.2">
      <c r="A679"/>
      <c r="B679"/>
      <c r="C679"/>
      <c r="D679"/>
      <c r="E679"/>
      <c r="F679"/>
      <c r="G679"/>
      <c r="H679"/>
      <c r="I679"/>
      <c r="J679"/>
      <c r="K679"/>
      <c r="L679"/>
      <c r="M679"/>
      <c r="N679"/>
      <c r="O679"/>
      <c r="P679"/>
      <c r="Q679"/>
      <c r="R679"/>
      <c r="S679"/>
      <c r="T679"/>
      <c r="U679"/>
      <c r="V679"/>
      <c r="W679"/>
      <c r="X679"/>
    </row>
    <row r="680" spans="1:24" ht="15.75" customHeight="1" x14ac:dyDescent="0.2">
      <c r="A680"/>
      <c r="B680"/>
      <c r="C680"/>
      <c r="D680"/>
      <c r="E680"/>
      <c r="F680"/>
      <c r="G680"/>
      <c r="H680"/>
      <c r="I680"/>
      <c r="J680"/>
      <c r="K680"/>
      <c r="L680"/>
      <c r="M680"/>
      <c r="N680"/>
      <c r="O680"/>
      <c r="P680"/>
      <c r="Q680"/>
      <c r="R680"/>
      <c r="S680"/>
      <c r="T680"/>
      <c r="U680"/>
      <c r="V680"/>
      <c r="W680"/>
      <c r="X680"/>
    </row>
    <row r="681" spans="1:24" ht="15.75" customHeight="1" x14ac:dyDescent="0.2">
      <c r="A681"/>
      <c r="B681"/>
      <c r="C681"/>
      <c r="D681"/>
      <c r="E681"/>
      <c r="F681"/>
      <c r="G681"/>
      <c r="H681"/>
      <c r="I681"/>
      <c r="J681"/>
      <c r="K681"/>
      <c r="L681"/>
      <c r="M681"/>
      <c r="N681"/>
      <c r="O681"/>
      <c r="P681"/>
      <c r="Q681"/>
      <c r="R681"/>
      <c r="S681"/>
      <c r="T681"/>
      <c r="U681"/>
      <c r="V681"/>
      <c r="W681"/>
      <c r="X681"/>
    </row>
    <row r="682" spans="1:24" ht="15.75" customHeight="1" x14ac:dyDescent="0.2">
      <c r="A682"/>
      <c r="B682"/>
      <c r="C682"/>
      <c r="D682"/>
      <c r="E682"/>
      <c r="F682"/>
      <c r="G682"/>
      <c r="H682"/>
      <c r="I682"/>
      <c r="J682"/>
      <c r="K682"/>
      <c r="L682"/>
      <c r="M682"/>
      <c r="N682"/>
      <c r="O682"/>
      <c r="P682"/>
      <c r="Q682"/>
      <c r="R682"/>
      <c r="S682"/>
      <c r="T682"/>
      <c r="U682"/>
      <c r="V682"/>
      <c r="W682"/>
      <c r="X682"/>
    </row>
    <row r="683" spans="1:24" ht="15.75" customHeight="1" x14ac:dyDescent="0.2">
      <c r="A683"/>
      <c r="B683"/>
      <c r="C683"/>
      <c r="D683"/>
      <c r="E683"/>
      <c r="F683"/>
      <c r="G683"/>
      <c r="H683"/>
      <c r="I683"/>
      <c r="J683"/>
      <c r="K683"/>
      <c r="L683"/>
      <c r="M683"/>
      <c r="N683"/>
      <c r="O683"/>
      <c r="P683"/>
      <c r="Q683"/>
      <c r="R683"/>
      <c r="S683"/>
      <c r="T683"/>
      <c r="U683"/>
      <c r="V683"/>
      <c r="W683"/>
      <c r="X683"/>
    </row>
    <row r="684" spans="1:24" ht="15.75" customHeight="1" x14ac:dyDescent="0.2">
      <c r="A684"/>
      <c r="B684"/>
      <c r="C684"/>
      <c r="D684"/>
      <c r="E684"/>
      <c r="F684"/>
      <c r="G684"/>
      <c r="H684"/>
      <c r="I684"/>
      <c r="J684"/>
      <c r="K684"/>
      <c r="L684"/>
      <c r="M684"/>
      <c r="N684"/>
      <c r="O684"/>
      <c r="P684"/>
      <c r="Q684"/>
      <c r="R684"/>
      <c r="S684"/>
      <c r="T684"/>
      <c r="U684"/>
      <c r="V684"/>
      <c r="W684"/>
      <c r="X684"/>
    </row>
    <row r="685" spans="1:24" ht="15.75" customHeight="1" x14ac:dyDescent="0.2">
      <c r="A685"/>
      <c r="B685"/>
      <c r="C685"/>
      <c r="D685"/>
      <c r="E685"/>
      <c r="F685"/>
      <c r="G685"/>
      <c r="H685"/>
      <c r="I685"/>
      <c r="J685"/>
      <c r="K685"/>
      <c r="L685"/>
      <c r="M685"/>
      <c r="N685"/>
      <c r="O685"/>
      <c r="P685"/>
      <c r="Q685"/>
      <c r="R685"/>
      <c r="S685"/>
      <c r="T685"/>
      <c r="U685"/>
      <c r="V685"/>
      <c r="W685"/>
      <c r="X685"/>
    </row>
    <row r="686" spans="1:24" ht="15.75" customHeight="1" x14ac:dyDescent="0.2">
      <c r="A686"/>
      <c r="B686"/>
      <c r="C686"/>
      <c r="D686"/>
      <c r="E686"/>
      <c r="F686"/>
      <c r="G686"/>
      <c r="H686"/>
      <c r="I686"/>
      <c r="J686"/>
      <c r="K686"/>
      <c r="L686"/>
      <c r="M686"/>
      <c r="N686"/>
      <c r="O686"/>
      <c r="P686"/>
      <c r="Q686"/>
      <c r="R686"/>
      <c r="S686"/>
      <c r="T686"/>
      <c r="U686"/>
      <c r="V686"/>
      <c r="W686"/>
      <c r="X686"/>
    </row>
    <row r="687" spans="1:24" ht="15.75" customHeight="1" x14ac:dyDescent="0.2">
      <c r="A687"/>
      <c r="B687"/>
      <c r="C687"/>
      <c r="D687"/>
      <c r="E687"/>
      <c r="F687"/>
      <c r="G687"/>
      <c r="H687"/>
      <c r="I687"/>
      <c r="J687"/>
      <c r="K687"/>
      <c r="L687"/>
      <c r="M687"/>
      <c r="N687"/>
      <c r="O687"/>
      <c r="P687"/>
      <c r="Q687"/>
      <c r="R687"/>
      <c r="S687"/>
      <c r="T687"/>
      <c r="U687"/>
      <c r="V687"/>
      <c r="W687"/>
      <c r="X687"/>
    </row>
    <row r="688" spans="1:24" ht="15.75" customHeight="1" x14ac:dyDescent="0.2">
      <c r="A688"/>
      <c r="B688"/>
      <c r="C688"/>
      <c r="D688"/>
      <c r="E688"/>
      <c r="F688"/>
      <c r="G688"/>
      <c r="H688"/>
      <c r="I688"/>
      <c r="J688"/>
      <c r="K688"/>
      <c r="L688"/>
      <c r="M688"/>
      <c r="N688"/>
      <c r="O688"/>
      <c r="P688"/>
      <c r="Q688"/>
      <c r="R688"/>
      <c r="S688"/>
      <c r="T688"/>
      <c r="U688"/>
      <c r="V688"/>
      <c r="W688"/>
      <c r="X688"/>
    </row>
    <row r="689" spans="1:24" ht="15.75" customHeight="1" x14ac:dyDescent="0.2">
      <c r="A689"/>
      <c r="B689"/>
      <c r="C689"/>
      <c r="D689"/>
      <c r="E689"/>
      <c r="F689"/>
      <c r="G689"/>
      <c r="H689"/>
      <c r="I689"/>
      <c r="J689"/>
      <c r="K689"/>
      <c r="L689"/>
      <c r="M689"/>
      <c r="N689"/>
      <c r="O689"/>
      <c r="P689"/>
      <c r="Q689"/>
      <c r="R689"/>
      <c r="S689"/>
      <c r="T689"/>
      <c r="U689"/>
      <c r="V689"/>
      <c r="W689"/>
      <c r="X689"/>
    </row>
    <row r="690" spans="1:24" ht="15.75" customHeight="1" x14ac:dyDescent="0.2">
      <c r="A690"/>
      <c r="B690"/>
      <c r="C690"/>
      <c r="D690"/>
      <c r="E690"/>
      <c r="F690"/>
      <c r="G690"/>
      <c r="H690"/>
      <c r="I690"/>
      <c r="J690"/>
      <c r="K690"/>
      <c r="L690"/>
      <c r="M690"/>
      <c r="N690"/>
      <c r="O690"/>
      <c r="P690"/>
      <c r="Q690"/>
      <c r="R690"/>
      <c r="S690"/>
      <c r="T690"/>
      <c r="U690"/>
      <c r="V690"/>
      <c r="W690"/>
      <c r="X690"/>
    </row>
    <row r="691" spans="1:24" ht="15.75" customHeight="1" x14ac:dyDescent="0.2">
      <c r="A691"/>
      <c r="B691"/>
      <c r="C691"/>
      <c r="D691"/>
      <c r="E691"/>
      <c r="F691"/>
      <c r="G691"/>
      <c r="H691"/>
      <c r="I691"/>
      <c r="J691"/>
      <c r="K691"/>
      <c r="L691"/>
      <c r="M691"/>
      <c r="N691"/>
      <c r="O691"/>
      <c r="P691"/>
      <c r="Q691"/>
      <c r="R691"/>
      <c r="S691"/>
      <c r="T691"/>
      <c r="U691"/>
      <c r="V691"/>
      <c r="W691"/>
      <c r="X691"/>
    </row>
    <row r="692" spans="1:24" ht="15.75" customHeight="1" x14ac:dyDescent="0.2">
      <c r="A692"/>
      <c r="B692"/>
      <c r="C692"/>
      <c r="D692"/>
      <c r="E692"/>
      <c r="F692"/>
      <c r="G692"/>
      <c r="H692"/>
      <c r="I692"/>
      <c r="J692"/>
      <c r="K692"/>
      <c r="L692"/>
      <c r="M692"/>
      <c r="N692"/>
      <c r="O692"/>
      <c r="P692"/>
      <c r="Q692"/>
      <c r="R692"/>
      <c r="S692"/>
      <c r="T692"/>
      <c r="U692"/>
      <c r="V692"/>
      <c r="W692"/>
      <c r="X692"/>
    </row>
    <row r="693" spans="1:24" ht="15.75" customHeight="1" x14ac:dyDescent="0.2">
      <c r="A693"/>
      <c r="B693"/>
      <c r="C693"/>
      <c r="D693"/>
      <c r="E693"/>
      <c r="F693"/>
      <c r="G693"/>
      <c r="H693"/>
      <c r="I693"/>
      <c r="J693"/>
      <c r="K693"/>
      <c r="L693"/>
      <c r="M693"/>
      <c r="N693"/>
      <c r="O693"/>
      <c r="P693"/>
      <c r="Q693"/>
      <c r="R693"/>
      <c r="S693"/>
      <c r="T693"/>
      <c r="U693"/>
      <c r="V693"/>
      <c r="W693"/>
      <c r="X693"/>
    </row>
    <row r="694" spans="1:24" ht="15.75" customHeight="1" x14ac:dyDescent="0.2">
      <c r="A694"/>
      <c r="B694"/>
      <c r="C694"/>
      <c r="D694"/>
      <c r="E694"/>
      <c r="F694"/>
      <c r="G694"/>
      <c r="H694"/>
      <c r="I694"/>
      <c r="J694"/>
      <c r="K694"/>
      <c r="L694"/>
      <c r="M694"/>
      <c r="N694"/>
      <c r="O694"/>
      <c r="P694"/>
      <c r="Q694"/>
      <c r="R694"/>
      <c r="S694"/>
      <c r="T694"/>
      <c r="U694"/>
      <c r="V694"/>
      <c r="W694"/>
      <c r="X694"/>
    </row>
    <row r="695" spans="1:24" ht="15.75" customHeight="1" x14ac:dyDescent="0.2">
      <c r="A695"/>
      <c r="B695"/>
      <c r="C695"/>
      <c r="D695"/>
      <c r="E695"/>
      <c r="F695"/>
      <c r="G695"/>
      <c r="H695"/>
      <c r="I695"/>
      <c r="J695"/>
      <c r="K695"/>
      <c r="L695"/>
      <c r="M695"/>
      <c r="N695"/>
      <c r="O695"/>
      <c r="P695"/>
      <c r="Q695"/>
      <c r="R695"/>
      <c r="S695"/>
      <c r="T695"/>
      <c r="U695"/>
      <c r="V695"/>
      <c r="W695"/>
      <c r="X695"/>
    </row>
    <row r="696" spans="1:24" ht="15.75" customHeight="1" x14ac:dyDescent="0.2">
      <c r="A696"/>
      <c r="B696"/>
      <c r="C696"/>
      <c r="D696"/>
      <c r="E696"/>
      <c r="F696"/>
      <c r="G696"/>
      <c r="H696"/>
      <c r="I696"/>
      <c r="J696"/>
      <c r="K696"/>
      <c r="L696"/>
      <c r="M696"/>
      <c r="N696"/>
      <c r="O696"/>
      <c r="P696"/>
      <c r="Q696"/>
      <c r="R696"/>
      <c r="S696"/>
      <c r="T696"/>
      <c r="U696"/>
      <c r="V696"/>
      <c r="W696"/>
      <c r="X696"/>
    </row>
    <row r="697" spans="1:24" ht="15.75" customHeight="1" x14ac:dyDescent="0.2">
      <c r="A697"/>
      <c r="B697"/>
      <c r="C697"/>
      <c r="D697"/>
      <c r="E697"/>
      <c r="F697"/>
      <c r="G697"/>
      <c r="H697"/>
      <c r="I697"/>
      <c r="J697"/>
      <c r="K697"/>
      <c r="L697"/>
      <c r="M697"/>
      <c r="N697"/>
      <c r="O697"/>
      <c r="P697"/>
      <c r="Q697"/>
      <c r="R697"/>
      <c r="S697"/>
      <c r="T697"/>
      <c r="U697"/>
      <c r="V697"/>
      <c r="W697"/>
      <c r="X697"/>
    </row>
    <row r="698" spans="1:24" ht="15.75" customHeight="1" x14ac:dyDescent="0.2">
      <c r="A698"/>
      <c r="B698"/>
      <c r="C698"/>
      <c r="D698"/>
      <c r="E698"/>
      <c r="F698"/>
      <c r="G698"/>
      <c r="H698"/>
      <c r="I698"/>
      <c r="J698"/>
      <c r="K698"/>
      <c r="L698"/>
      <c r="M698"/>
      <c r="N698"/>
      <c r="O698"/>
      <c r="P698"/>
      <c r="Q698"/>
      <c r="R698"/>
      <c r="S698"/>
      <c r="T698"/>
      <c r="U698"/>
      <c r="V698"/>
      <c r="W698"/>
      <c r="X698"/>
    </row>
    <row r="699" spans="1:24" ht="15.75" customHeight="1" x14ac:dyDescent="0.2">
      <c r="A699"/>
      <c r="B699"/>
      <c r="C699"/>
      <c r="D699"/>
      <c r="E699"/>
      <c r="F699"/>
      <c r="G699"/>
      <c r="H699"/>
      <c r="I699"/>
      <c r="J699"/>
      <c r="K699"/>
      <c r="L699"/>
      <c r="M699"/>
      <c r="N699"/>
      <c r="O699"/>
      <c r="P699"/>
      <c r="Q699"/>
      <c r="R699"/>
      <c r="S699"/>
      <c r="T699"/>
      <c r="U699"/>
      <c r="V699"/>
      <c r="W699"/>
      <c r="X699"/>
    </row>
    <row r="700" spans="1:24" ht="15.75" customHeight="1" x14ac:dyDescent="0.2">
      <c r="A700"/>
      <c r="B700"/>
      <c r="C700"/>
      <c r="D700"/>
      <c r="E700"/>
      <c r="F700"/>
      <c r="G700"/>
      <c r="H700"/>
      <c r="I700"/>
      <c r="J700"/>
      <c r="K700"/>
      <c r="L700"/>
      <c r="M700"/>
      <c r="N700"/>
      <c r="O700"/>
      <c r="P700"/>
      <c r="Q700"/>
      <c r="R700"/>
      <c r="S700"/>
      <c r="T700"/>
      <c r="U700"/>
      <c r="V700"/>
      <c r="W700"/>
      <c r="X700"/>
    </row>
    <row r="701" spans="1:24" ht="15.75" customHeight="1" x14ac:dyDescent="0.2">
      <c r="A701"/>
      <c r="B701"/>
      <c r="C701"/>
      <c r="D701"/>
      <c r="E701"/>
      <c r="F701"/>
      <c r="G701"/>
      <c r="H701"/>
      <c r="I701"/>
      <c r="J701"/>
      <c r="K701"/>
      <c r="L701"/>
      <c r="M701"/>
      <c r="N701"/>
      <c r="O701"/>
      <c r="P701"/>
      <c r="Q701"/>
      <c r="R701"/>
      <c r="S701"/>
      <c r="T701"/>
      <c r="U701"/>
      <c r="V701"/>
      <c r="W701"/>
      <c r="X701"/>
    </row>
    <row r="702" spans="1:24" ht="15.75" customHeight="1" x14ac:dyDescent="0.2">
      <c r="A702"/>
      <c r="B702"/>
      <c r="C702"/>
      <c r="D702"/>
      <c r="E702"/>
      <c r="F702"/>
      <c r="G702"/>
      <c r="H702"/>
      <c r="I702"/>
      <c r="J702"/>
      <c r="K702"/>
      <c r="L702"/>
      <c r="M702"/>
      <c r="N702"/>
      <c r="O702"/>
      <c r="P702"/>
      <c r="Q702"/>
      <c r="R702"/>
      <c r="S702"/>
      <c r="T702"/>
      <c r="U702"/>
      <c r="V702"/>
      <c r="W702"/>
      <c r="X702"/>
    </row>
    <row r="703" spans="1:24" ht="15.75" customHeight="1" x14ac:dyDescent="0.2">
      <c r="A703"/>
      <c r="B703"/>
      <c r="C703"/>
      <c r="D703"/>
      <c r="E703"/>
      <c r="F703"/>
      <c r="G703"/>
      <c r="H703"/>
      <c r="I703"/>
      <c r="J703"/>
      <c r="K703"/>
      <c r="L703"/>
      <c r="M703"/>
      <c r="N703"/>
      <c r="O703"/>
      <c r="P703"/>
      <c r="Q703"/>
      <c r="R703"/>
      <c r="S703"/>
      <c r="T703"/>
      <c r="U703"/>
      <c r="V703"/>
      <c r="W703"/>
      <c r="X703"/>
    </row>
    <row r="704" spans="1:24" ht="15.75" customHeight="1" x14ac:dyDescent="0.2">
      <c r="A704"/>
      <c r="B704"/>
      <c r="C704"/>
      <c r="D704"/>
      <c r="E704"/>
      <c r="F704"/>
      <c r="G704"/>
      <c r="H704"/>
      <c r="I704"/>
      <c r="J704"/>
      <c r="K704"/>
      <c r="L704"/>
      <c r="M704"/>
      <c r="N704"/>
      <c r="O704"/>
      <c r="P704"/>
      <c r="Q704"/>
      <c r="R704"/>
      <c r="S704"/>
      <c r="T704"/>
      <c r="U704"/>
      <c r="V704"/>
      <c r="W704"/>
      <c r="X704"/>
    </row>
    <row r="705" spans="1:24" ht="15.75" customHeight="1" x14ac:dyDescent="0.2">
      <c r="A705"/>
      <c r="B705"/>
      <c r="C705"/>
      <c r="D705"/>
      <c r="E705"/>
      <c r="F705"/>
      <c r="G705"/>
      <c r="H705"/>
      <c r="I705"/>
      <c r="J705"/>
      <c r="K705"/>
      <c r="L705"/>
      <c r="M705"/>
      <c r="N705"/>
      <c r="O705"/>
      <c r="P705"/>
      <c r="Q705"/>
      <c r="R705"/>
      <c r="S705"/>
      <c r="T705"/>
      <c r="U705"/>
      <c r="V705"/>
      <c r="W705"/>
      <c r="X705"/>
    </row>
    <row r="706" spans="1:24" ht="15.75" customHeight="1" x14ac:dyDescent="0.2">
      <c r="A706"/>
      <c r="B706"/>
      <c r="C706"/>
      <c r="D706"/>
      <c r="E706"/>
      <c r="F706"/>
      <c r="G706"/>
      <c r="H706"/>
      <c r="I706"/>
      <c r="J706"/>
      <c r="K706"/>
      <c r="L706"/>
      <c r="M706"/>
      <c r="N706"/>
      <c r="O706"/>
      <c r="P706"/>
      <c r="Q706"/>
      <c r="R706"/>
      <c r="S706"/>
      <c r="T706"/>
      <c r="U706"/>
      <c r="V706"/>
      <c r="W706"/>
      <c r="X706"/>
    </row>
    <row r="707" spans="1:24" ht="15.75" customHeight="1" x14ac:dyDescent="0.2">
      <c r="A707"/>
      <c r="B707"/>
      <c r="C707"/>
      <c r="D707"/>
      <c r="E707"/>
      <c r="F707"/>
      <c r="G707"/>
      <c r="H707"/>
      <c r="I707"/>
      <c r="J707"/>
      <c r="K707"/>
      <c r="L707"/>
      <c r="M707"/>
      <c r="N707"/>
      <c r="O707"/>
      <c r="P707"/>
      <c r="Q707"/>
      <c r="R707"/>
      <c r="S707"/>
      <c r="T707"/>
      <c r="U707"/>
      <c r="V707"/>
      <c r="W707"/>
      <c r="X707"/>
    </row>
    <row r="708" spans="1:24" ht="15.75" customHeight="1" x14ac:dyDescent="0.2">
      <c r="A708"/>
      <c r="B708"/>
      <c r="C708"/>
      <c r="D708"/>
      <c r="E708"/>
      <c r="F708"/>
      <c r="G708"/>
      <c r="H708"/>
      <c r="I708"/>
      <c r="J708"/>
      <c r="K708"/>
      <c r="L708"/>
      <c r="M708"/>
      <c r="N708"/>
      <c r="O708"/>
      <c r="P708"/>
      <c r="Q708"/>
      <c r="R708"/>
      <c r="S708"/>
      <c r="T708"/>
      <c r="U708"/>
      <c r="V708"/>
      <c r="W708"/>
      <c r="X708"/>
    </row>
    <row r="709" spans="1:24" ht="15.75" customHeight="1" x14ac:dyDescent="0.2">
      <c r="A709"/>
      <c r="B709"/>
      <c r="C709"/>
      <c r="D709"/>
      <c r="E709"/>
      <c r="F709"/>
      <c r="G709"/>
      <c r="H709"/>
      <c r="I709"/>
      <c r="J709"/>
      <c r="K709"/>
      <c r="L709"/>
      <c r="M709"/>
      <c r="N709"/>
      <c r="O709"/>
      <c r="P709"/>
      <c r="Q709"/>
      <c r="R709"/>
      <c r="S709"/>
      <c r="T709"/>
      <c r="U709"/>
      <c r="V709"/>
      <c r="W709"/>
      <c r="X709"/>
    </row>
    <row r="710" spans="1:24" ht="15.75" customHeight="1" x14ac:dyDescent="0.2">
      <c r="A710"/>
      <c r="B710"/>
      <c r="C710"/>
      <c r="D710"/>
      <c r="E710"/>
      <c r="F710"/>
      <c r="G710"/>
      <c r="H710"/>
      <c r="I710"/>
      <c r="J710"/>
      <c r="K710"/>
      <c r="L710"/>
      <c r="M710"/>
      <c r="N710"/>
      <c r="O710"/>
      <c r="P710"/>
      <c r="Q710"/>
      <c r="R710"/>
      <c r="S710"/>
      <c r="T710"/>
      <c r="U710"/>
      <c r="V710"/>
      <c r="W710"/>
      <c r="X710"/>
    </row>
    <row r="711" spans="1:24" ht="15.75" customHeight="1" x14ac:dyDescent="0.2">
      <c r="A711"/>
      <c r="B711"/>
      <c r="C711"/>
      <c r="D711"/>
      <c r="E711"/>
      <c r="F711"/>
      <c r="G711"/>
      <c r="H711"/>
      <c r="I711"/>
      <c r="J711"/>
      <c r="K711"/>
      <c r="L711"/>
      <c r="M711"/>
      <c r="N711"/>
      <c r="O711"/>
      <c r="P711"/>
      <c r="Q711"/>
      <c r="R711"/>
      <c r="S711"/>
      <c r="T711"/>
      <c r="U711"/>
      <c r="V711"/>
      <c r="W711"/>
      <c r="X711"/>
    </row>
    <row r="712" spans="1:24" ht="15.75" customHeight="1" x14ac:dyDescent="0.2">
      <c r="A712"/>
      <c r="B712"/>
      <c r="C712"/>
      <c r="D712"/>
      <c r="E712"/>
      <c r="F712"/>
      <c r="G712"/>
      <c r="H712"/>
      <c r="I712"/>
      <c r="J712"/>
      <c r="K712"/>
      <c r="L712"/>
      <c r="M712"/>
      <c r="N712"/>
      <c r="O712"/>
      <c r="P712"/>
      <c r="Q712"/>
      <c r="R712"/>
      <c r="S712"/>
      <c r="T712"/>
      <c r="U712"/>
      <c r="V712"/>
      <c r="W712"/>
      <c r="X712"/>
    </row>
    <row r="713" spans="1:24" ht="15.75" customHeight="1" x14ac:dyDescent="0.2">
      <c r="A713"/>
      <c r="B713"/>
      <c r="C713"/>
      <c r="D713"/>
      <c r="E713"/>
      <c r="F713"/>
      <c r="G713"/>
      <c r="H713"/>
      <c r="I713"/>
      <c r="J713"/>
      <c r="K713"/>
      <c r="L713"/>
      <c r="M713"/>
      <c r="N713"/>
      <c r="O713"/>
      <c r="P713"/>
      <c r="Q713"/>
      <c r="R713"/>
      <c r="S713"/>
      <c r="T713"/>
      <c r="U713"/>
      <c r="V713"/>
      <c r="W713"/>
      <c r="X713"/>
    </row>
    <row r="714" spans="1:24" ht="15.75" customHeight="1" x14ac:dyDescent="0.2">
      <c r="A714"/>
      <c r="B714"/>
      <c r="C714"/>
      <c r="D714"/>
      <c r="E714"/>
      <c r="F714"/>
      <c r="G714"/>
      <c r="H714"/>
      <c r="I714"/>
      <c r="J714"/>
      <c r="K714"/>
      <c r="L714"/>
      <c r="M714"/>
      <c r="N714"/>
      <c r="O714"/>
      <c r="P714"/>
      <c r="Q714"/>
      <c r="R714"/>
      <c r="S714"/>
      <c r="T714"/>
      <c r="U714"/>
      <c r="V714"/>
      <c r="W714"/>
      <c r="X714"/>
    </row>
    <row r="715" spans="1:24" ht="15.75" customHeight="1" x14ac:dyDescent="0.2">
      <c r="A715"/>
      <c r="B715"/>
      <c r="C715"/>
      <c r="D715"/>
      <c r="E715"/>
      <c r="F715"/>
      <c r="G715"/>
      <c r="H715"/>
      <c r="I715"/>
      <c r="J715"/>
      <c r="K715"/>
      <c r="L715"/>
      <c r="M715"/>
      <c r="N715"/>
      <c r="O715"/>
      <c r="P715"/>
      <c r="Q715"/>
      <c r="R715"/>
      <c r="S715"/>
      <c r="T715"/>
      <c r="U715"/>
      <c r="V715"/>
      <c r="W715"/>
      <c r="X715"/>
    </row>
    <row r="716" spans="1:24" ht="15.75" customHeight="1" x14ac:dyDescent="0.2">
      <c r="A716"/>
      <c r="B716"/>
      <c r="C716"/>
      <c r="D716"/>
      <c r="E716"/>
      <c r="F716"/>
      <c r="G716"/>
      <c r="H716"/>
      <c r="I716"/>
      <c r="J716"/>
      <c r="K716"/>
      <c r="L716"/>
      <c r="M716"/>
      <c r="N716"/>
      <c r="O716"/>
      <c r="P716"/>
      <c r="Q716"/>
      <c r="R716"/>
      <c r="S716"/>
      <c r="T716"/>
      <c r="U716"/>
      <c r="V716"/>
      <c r="W716"/>
      <c r="X716"/>
    </row>
    <row r="717" spans="1:24" ht="15.75" customHeight="1" x14ac:dyDescent="0.2">
      <c r="A717"/>
      <c r="B717"/>
      <c r="C717"/>
      <c r="D717"/>
      <c r="E717"/>
      <c r="F717"/>
      <c r="G717"/>
      <c r="H717"/>
      <c r="I717"/>
      <c r="J717"/>
      <c r="K717"/>
      <c r="L717"/>
      <c r="M717"/>
      <c r="N717"/>
      <c r="O717"/>
      <c r="P717"/>
      <c r="Q717"/>
      <c r="R717"/>
      <c r="S717"/>
      <c r="T717"/>
      <c r="U717"/>
      <c r="V717"/>
      <c r="W717"/>
      <c r="X717"/>
    </row>
    <row r="718" spans="1:24" ht="15.75" customHeight="1" x14ac:dyDescent="0.2">
      <c r="A718"/>
      <c r="B718"/>
      <c r="C718"/>
      <c r="D718"/>
      <c r="E718"/>
      <c r="F718"/>
      <c r="G718"/>
      <c r="H718"/>
      <c r="I718"/>
      <c r="J718"/>
      <c r="K718"/>
      <c r="L718"/>
      <c r="M718"/>
      <c r="N718"/>
      <c r="O718"/>
      <c r="P718"/>
      <c r="Q718"/>
      <c r="R718"/>
      <c r="S718"/>
      <c r="T718"/>
      <c r="U718"/>
      <c r="V718"/>
      <c r="W718"/>
      <c r="X718"/>
    </row>
    <row r="719" spans="1:24" ht="15.75" customHeight="1" x14ac:dyDescent="0.2">
      <c r="A719"/>
      <c r="B719"/>
      <c r="C719"/>
      <c r="D719"/>
      <c r="E719"/>
      <c r="F719"/>
      <c r="G719"/>
      <c r="H719"/>
      <c r="I719"/>
      <c r="J719"/>
      <c r="K719"/>
      <c r="L719"/>
      <c r="M719"/>
      <c r="N719"/>
      <c r="O719"/>
      <c r="P719"/>
      <c r="Q719"/>
      <c r="R719"/>
      <c r="S719"/>
      <c r="T719"/>
      <c r="U719"/>
      <c r="V719"/>
      <c r="W719"/>
      <c r="X719"/>
    </row>
    <row r="720" spans="1:24" ht="15.75" customHeight="1" x14ac:dyDescent="0.2">
      <c r="A720"/>
      <c r="B720"/>
      <c r="C720"/>
      <c r="D720"/>
      <c r="E720"/>
      <c r="F720"/>
      <c r="G720"/>
      <c r="H720"/>
      <c r="I720"/>
      <c r="J720"/>
      <c r="K720"/>
      <c r="L720"/>
      <c r="M720"/>
      <c r="N720"/>
      <c r="O720"/>
      <c r="P720"/>
      <c r="Q720"/>
      <c r="R720"/>
      <c r="S720"/>
      <c r="T720"/>
      <c r="U720"/>
      <c r="V720"/>
      <c r="W720"/>
      <c r="X720"/>
    </row>
    <row r="721" spans="1:24" ht="15.75" customHeight="1" x14ac:dyDescent="0.2">
      <c r="A721"/>
      <c r="B721"/>
      <c r="C721"/>
      <c r="D721"/>
      <c r="E721"/>
      <c r="F721"/>
      <c r="G721"/>
      <c r="H721"/>
      <c r="I721"/>
      <c r="J721"/>
      <c r="K721"/>
      <c r="L721"/>
      <c r="M721"/>
      <c r="N721"/>
      <c r="O721"/>
      <c r="P721"/>
      <c r="Q721"/>
      <c r="R721"/>
      <c r="S721"/>
      <c r="T721"/>
      <c r="U721"/>
      <c r="V721"/>
      <c r="W721"/>
      <c r="X721"/>
    </row>
    <row r="722" spans="1:24" ht="15.75" customHeight="1" x14ac:dyDescent="0.2">
      <c r="A722"/>
      <c r="B722"/>
      <c r="C722"/>
      <c r="D722"/>
      <c r="E722"/>
      <c r="F722"/>
      <c r="G722"/>
      <c r="H722"/>
      <c r="I722"/>
      <c r="J722"/>
      <c r="K722"/>
      <c r="L722"/>
      <c r="M722"/>
      <c r="N722"/>
      <c r="O722"/>
      <c r="P722"/>
      <c r="Q722"/>
      <c r="R722"/>
      <c r="S722"/>
      <c r="T722"/>
      <c r="U722"/>
      <c r="V722"/>
      <c r="W722"/>
      <c r="X722"/>
    </row>
    <row r="723" spans="1:24" ht="15.75" customHeight="1" x14ac:dyDescent="0.2">
      <c r="A723"/>
      <c r="B723"/>
      <c r="C723"/>
      <c r="D723"/>
      <c r="E723"/>
      <c r="F723"/>
      <c r="G723"/>
      <c r="H723"/>
      <c r="I723"/>
      <c r="J723"/>
      <c r="K723"/>
      <c r="L723"/>
      <c r="M723"/>
      <c r="N723"/>
      <c r="O723"/>
      <c r="P723"/>
      <c r="Q723"/>
      <c r="R723"/>
      <c r="S723"/>
      <c r="T723"/>
      <c r="U723"/>
      <c r="V723"/>
      <c r="W723"/>
      <c r="X723"/>
    </row>
    <row r="724" spans="1:24" ht="15.75" customHeight="1" x14ac:dyDescent="0.2">
      <c r="A724"/>
      <c r="B724"/>
      <c r="C724"/>
      <c r="D724"/>
      <c r="E724"/>
      <c r="F724"/>
      <c r="G724"/>
      <c r="H724"/>
      <c r="I724"/>
      <c r="J724"/>
      <c r="K724"/>
      <c r="L724"/>
      <c r="M724"/>
      <c r="N724"/>
      <c r="O724"/>
      <c r="P724"/>
      <c r="Q724"/>
      <c r="R724"/>
      <c r="S724"/>
      <c r="T724"/>
      <c r="U724"/>
      <c r="V724"/>
      <c r="W724"/>
      <c r="X724"/>
    </row>
    <row r="725" spans="1:24" ht="15.75" customHeight="1" x14ac:dyDescent="0.2">
      <c r="A725"/>
      <c r="B725"/>
      <c r="C725"/>
      <c r="D725"/>
      <c r="E725"/>
      <c r="F725"/>
      <c r="G725"/>
      <c r="H725"/>
      <c r="I725"/>
      <c r="J725"/>
      <c r="K725"/>
      <c r="L725"/>
      <c r="M725"/>
      <c r="N725"/>
      <c r="O725"/>
      <c r="P725"/>
      <c r="Q725"/>
      <c r="R725"/>
      <c r="S725"/>
      <c r="T725"/>
      <c r="U725"/>
      <c r="V725"/>
      <c r="W725"/>
      <c r="X725"/>
    </row>
    <row r="726" spans="1:24" ht="15.75" customHeight="1" x14ac:dyDescent="0.2">
      <c r="A726"/>
      <c r="B726"/>
      <c r="C726"/>
      <c r="D726"/>
      <c r="E726"/>
      <c r="F726"/>
      <c r="G726"/>
      <c r="H726"/>
      <c r="I726"/>
      <c r="J726"/>
      <c r="K726"/>
      <c r="L726"/>
      <c r="M726"/>
      <c r="N726"/>
      <c r="O726"/>
      <c r="P726"/>
      <c r="Q726"/>
      <c r="R726"/>
      <c r="S726"/>
      <c r="T726"/>
      <c r="U726"/>
      <c r="V726"/>
      <c r="W726"/>
      <c r="X726"/>
    </row>
    <row r="727" spans="1:24" ht="15.75" customHeight="1" x14ac:dyDescent="0.2">
      <c r="A727"/>
      <c r="B727"/>
      <c r="C727"/>
      <c r="D727"/>
      <c r="E727"/>
      <c r="F727"/>
      <c r="G727"/>
      <c r="H727"/>
      <c r="I727"/>
      <c r="J727"/>
      <c r="K727"/>
      <c r="L727"/>
      <c r="M727"/>
      <c r="N727"/>
      <c r="O727"/>
      <c r="P727"/>
      <c r="Q727"/>
      <c r="R727"/>
      <c r="S727"/>
      <c r="T727"/>
      <c r="U727"/>
      <c r="V727"/>
      <c r="W727"/>
      <c r="X727"/>
    </row>
    <row r="728" spans="1:24" ht="15.75" customHeight="1" x14ac:dyDescent="0.2">
      <c r="A728"/>
      <c r="B728"/>
      <c r="C728"/>
      <c r="D728"/>
      <c r="E728"/>
      <c r="F728"/>
      <c r="G728"/>
      <c r="H728"/>
      <c r="I728"/>
      <c r="J728"/>
      <c r="K728"/>
      <c r="L728"/>
      <c r="M728"/>
      <c r="N728"/>
      <c r="O728"/>
      <c r="P728"/>
      <c r="Q728"/>
      <c r="R728"/>
      <c r="S728"/>
      <c r="T728"/>
      <c r="U728"/>
      <c r="V728"/>
      <c r="W728"/>
      <c r="X728"/>
    </row>
    <row r="729" spans="1:24" ht="15.75" customHeight="1" x14ac:dyDescent="0.2">
      <c r="A729"/>
      <c r="B729"/>
      <c r="C729"/>
      <c r="D729"/>
      <c r="E729"/>
      <c r="F729"/>
      <c r="G729"/>
      <c r="H729"/>
      <c r="I729"/>
      <c r="J729"/>
      <c r="K729"/>
      <c r="L729"/>
      <c r="M729"/>
      <c r="N729"/>
      <c r="O729"/>
      <c r="P729"/>
      <c r="Q729"/>
      <c r="R729"/>
      <c r="S729"/>
      <c r="T729"/>
      <c r="U729"/>
      <c r="V729"/>
      <c r="W729"/>
      <c r="X729"/>
    </row>
    <row r="730" spans="1:24" ht="15.75" customHeight="1" x14ac:dyDescent="0.2">
      <c r="A730"/>
      <c r="B730"/>
      <c r="C730"/>
      <c r="D730"/>
      <c r="E730"/>
      <c r="F730"/>
      <c r="G730"/>
      <c r="H730"/>
      <c r="I730"/>
      <c r="J730"/>
      <c r="K730"/>
      <c r="L730"/>
      <c r="M730"/>
      <c r="N730"/>
      <c r="O730"/>
      <c r="P730"/>
      <c r="Q730"/>
      <c r="R730"/>
      <c r="S730"/>
      <c r="T730"/>
      <c r="U730"/>
      <c r="V730"/>
      <c r="W730"/>
      <c r="X730"/>
    </row>
    <row r="731" spans="1:24" ht="15.75" customHeight="1" x14ac:dyDescent="0.2">
      <c r="A731"/>
      <c r="B731"/>
      <c r="C731"/>
      <c r="D731"/>
      <c r="E731"/>
      <c r="F731"/>
      <c r="G731"/>
      <c r="H731"/>
      <c r="I731"/>
      <c r="J731"/>
      <c r="K731"/>
      <c r="L731"/>
      <c r="M731"/>
      <c r="N731"/>
      <c r="O731"/>
      <c r="P731"/>
      <c r="Q731"/>
      <c r="R731"/>
      <c r="S731"/>
      <c r="T731"/>
      <c r="U731"/>
      <c r="V731"/>
      <c r="W731"/>
      <c r="X731"/>
    </row>
    <row r="732" spans="1:24" ht="15.75" customHeight="1" x14ac:dyDescent="0.2">
      <c r="A732"/>
      <c r="B732"/>
      <c r="C732"/>
      <c r="D732"/>
      <c r="E732"/>
      <c r="F732"/>
      <c r="G732"/>
      <c r="H732"/>
      <c r="I732"/>
      <c r="J732"/>
      <c r="K732"/>
      <c r="L732"/>
      <c r="M732"/>
      <c r="N732"/>
      <c r="O732"/>
      <c r="P732"/>
      <c r="Q732"/>
      <c r="R732"/>
      <c r="S732"/>
      <c r="T732"/>
      <c r="U732"/>
      <c r="V732"/>
      <c r="W732"/>
      <c r="X732"/>
    </row>
    <row r="733" spans="1:24" ht="15.75" customHeight="1" x14ac:dyDescent="0.2">
      <c r="A733"/>
      <c r="B733"/>
      <c r="C733"/>
      <c r="D733"/>
      <c r="E733"/>
      <c r="F733"/>
      <c r="G733"/>
      <c r="H733"/>
      <c r="I733"/>
      <c r="J733"/>
      <c r="K733"/>
      <c r="L733"/>
      <c r="M733"/>
      <c r="N733"/>
      <c r="O733"/>
      <c r="P733"/>
      <c r="Q733"/>
      <c r="R733"/>
      <c r="S733"/>
      <c r="T733"/>
      <c r="U733"/>
      <c r="V733"/>
      <c r="W733"/>
      <c r="X733"/>
    </row>
    <row r="734" spans="1:24" ht="15.75" customHeight="1" x14ac:dyDescent="0.2">
      <c r="A734"/>
      <c r="B734"/>
      <c r="C734"/>
      <c r="D734"/>
      <c r="E734"/>
      <c r="F734"/>
      <c r="G734"/>
      <c r="H734"/>
      <c r="I734"/>
      <c r="J734"/>
      <c r="K734"/>
      <c r="L734"/>
      <c r="M734"/>
      <c r="N734"/>
      <c r="O734"/>
      <c r="P734"/>
      <c r="Q734"/>
      <c r="R734"/>
      <c r="S734"/>
      <c r="T734"/>
      <c r="U734"/>
      <c r="V734"/>
      <c r="W734"/>
      <c r="X734"/>
    </row>
    <row r="735" spans="1:24" ht="15.75" customHeight="1" x14ac:dyDescent="0.2">
      <c r="A735"/>
      <c r="B735"/>
      <c r="C735"/>
      <c r="D735"/>
      <c r="E735"/>
      <c r="F735"/>
      <c r="G735"/>
      <c r="H735"/>
      <c r="I735"/>
      <c r="J735"/>
      <c r="K735"/>
      <c r="L735"/>
      <c r="M735"/>
      <c r="N735"/>
      <c r="O735"/>
      <c r="P735"/>
      <c r="Q735"/>
      <c r="R735"/>
      <c r="S735"/>
      <c r="T735"/>
      <c r="U735"/>
      <c r="V735"/>
      <c r="W735"/>
      <c r="X735"/>
    </row>
    <row r="736" spans="1:24" ht="15.75" customHeight="1" x14ac:dyDescent="0.2">
      <c r="A736"/>
      <c r="B736"/>
      <c r="C736"/>
      <c r="D736"/>
      <c r="E736"/>
      <c r="F736"/>
      <c r="G736"/>
      <c r="H736"/>
      <c r="I736"/>
      <c r="J736"/>
      <c r="K736"/>
      <c r="L736"/>
      <c r="M736"/>
      <c r="N736"/>
      <c r="O736"/>
      <c r="P736"/>
      <c r="Q736"/>
      <c r="R736"/>
      <c r="S736"/>
      <c r="T736"/>
      <c r="U736"/>
      <c r="V736"/>
      <c r="W736"/>
      <c r="X736"/>
    </row>
    <row r="737" spans="1:24" ht="15.75" customHeight="1" x14ac:dyDescent="0.2">
      <c r="A737"/>
      <c r="B737"/>
      <c r="C737"/>
      <c r="D737"/>
      <c r="E737"/>
      <c r="F737"/>
      <c r="G737"/>
      <c r="H737"/>
      <c r="I737"/>
      <c r="J737"/>
      <c r="K737"/>
      <c r="L737"/>
      <c r="M737"/>
      <c r="N737"/>
      <c r="O737"/>
      <c r="P737"/>
      <c r="Q737"/>
      <c r="R737"/>
      <c r="S737"/>
      <c r="T737"/>
      <c r="U737"/>
      <c r="V737"/>
      <c r="W737"/>
      <c r="X737"/>
    </row>
    <row r="738" spans="1:24" ht="15.75" customHeight="1" x14ac:dyDescent="0.2">
      <c r="A738"/>
      <c r="B738"/>
      <c r="C738"/>
      <c r="D738"/>
      <c r="E738"/>
      <c r="F738"/>
      <c r="G738"/>
      <c r="H738"/>
      <c r="I738"/>
      <c r="J738"/>
      <c r="K738"/>
      <c r="L738"/>
      <c r="M738"/>
      <c r="N738"/>
      <c r="O738"/>
      <c r="P738"/>
      <c r="Q738"/>
      <c r="R738"/>
      <c r="S738"/>
      <c r="T738"/>
      <c r="U738"/>
      <c r="V738"/>
      <c r="W738"/>
      <c r="X738"/>
    </row>
    <row r="739" spans="1:24" ht="15.75" customHeight="1" x14ac:dyDescent="0.2">
      <c r="A739"/>
      <c r="B739"/>
      <c r="C739"/>
      <c r="D739"/>
      <c r="E739"/>
      <c r="F739"/>
      <c r="G739"/>
      <c r="H739"/>
      <c r="I739"/>
      <c r="J739"/>
      <c r="K739"/>
      <c r="L739"/>
      <c r="M739"/>
      <c r="N739"/>
      <c r="O739"/>
      <c r="P739"/>
      <c r="Q739"/>
      <c r="R739"/>
      <c r="S739"/>
      <c r="T739"/>
      <c r="U739"/>
      <c r="V739"/>
      <c r="W739"/>
      <c r="X739"/>
    </row>
    <row r="740" spans="1:24" ht="15.75" customHeight="1" x14ac:dyDescent="0.2">
      <c r="A740"/>
      <c r="B740"/>
      <c r="C740"/>
      <c r="D740"/>
      <c r="E740"/>
      <c r="F740"/>
      <c r="G740"/>
      <c r="H740"/>
      <c r="I740"/>
      <c r="J740"/>
      <c r="K740"/>
      <c r="L740"/>
      <c r="M740"/>
      <c r="N740"/>
      <c r="O740"/>
      <c r="P740"/>
      <c r="Q740"/>
      <c r="R740"/>
      <c r="S740"/>
      <c r="T740"/>
      <c r="U740"/>
      <c r="V740"/>
      <c r="W740"/>
      <c r="X740"/>
    </row>
    <row r="741" spans="1:24" ht="15.75" customHeight="1" x14ac:dyDescent="0.2">
      <c r="A741"/>
      <c r="B741"/>
      <c r="C741"/>
      <c r="D741"/>
      <c r="E741"/>
      <c r="F741"/>
      <c r="G741"/>
      <c r="H741"/>
      <c r="I741"/>
      <c r="J741"/>
      <c r="K741"/>
      <c r="L741"/>
      <c r="M741"/>
      <c r="N741"/>
      <c r="O741"/>
      <c r="P741"/>
      <c r="Q741"/>
      <c r="R741"/>
      <c r="S741"/>
      <c r="T741"/>
      <c r="U741"/>
      <c r="V741"/>
      <c r="W741"/>
      <c r="X741"/>
    </row>
    <row r="742" spans="1:24" ht="15.75" customHeight="1" x14ac:dyDescent="0.2">
      <c r="A742"/>
      <c r="B742"/>
      <c r="C742"/>
      <c r="D742"/>
      <c r="E742"/>
      <c r="F742"/>
      <c r="G742"/>
      <c r="H742"/>
      <c r="I742"/>
      <c r="J742"/>
      <c r="K742"/>
      <c r="L742"/>
      <c r="M742"/>
      <c r="N742"/>
      <c r="O742"/>
      <c r="P742"/>
      <c r="Q742"/>
      <c r="R742"/>
      <c r="S742"/>
      <c r="T742"/>
      <c r="U742"/>
      <c r="V742"/>
      <c r="W742"/>
      <c r="X742"/>
    </row>
    <row r="743" spans="1:24" ht="15.75" customHeight="1" x14ac:dyDescent="0.2">
      <c r="A743"/>
      <c r="B743"/>
      <c r="C743"/>
      <c r="D743"/>
      <c r="E743"/>
      <c r="F743"/>
      <c r="G743"/>
      <c r="H743"/>
      <c r="I743"/>
      <c r="J743"/>
      <c r="K743"/>
      <c r="L743"/>
      <c r="M743"/>
      <c r="N743"/>
      <c r="O743"/>
      <c r="P743"/>
      <c r="Q743"/>
      <c r="R743"/>
      <c r="S743"/>
      <c r="T743"/>
      <c r="U743"/>
      <c r="V743"/>
      <c r="W743"/>
      <c r="X743"/>
    </row>
    <row r="744" spans="1:24" ht="15.75" customHeight="1" x14ac:dyDescent="0.2">
      <c r="A744"/>
      <c r="B744"/>
      <c r="C744"/>
      <c r="D744"/>
      <c r="E744"/>
      <c r="F744"/>
      <c r="G744"/>
      <c r="H744"/>
      <c r="I744"/>
      <c r="J744"/>
      <c r="K744"/>
      <c r="L744"/>
      <c r="M744"/>
      <c r="N744"/>
      <c r="O744"/>
      <c r="P744"/>
      <c r="Q744"/>
      <c r="R744"/>
      <c r="S744"/>
      <c r="T744"/>
      <c r="U744"/>
      <c r="V744"/>
      <c r="W744"/>
      <c r="X744"/>
    </row>
    <row r="745" spans="1:24" ht="15.75" customHeight="1" x14ac:dyDescent="0.2">
      <c r="A745"/>
      <c r="B745"/>
      <c r="C745"/>
      <c r="D745"/>
      <c r="E745"/>
      <c r="F745"/>
      <c r="G745"/>
      <c r="H745"/>
      <c r="I745"/>
      <c r="J745"/>
      <c r="K745"/>
      <c r="L745"/>
      <c r="M745"/>
      <c r="N745"/>
      <c r="O745"/>
      <c r="P745"/>
      <c r="Q745"/>
      <c r="R745"/>
      <c r="S745"/>
      <c r="T745"/>
      <c r="U745"/>
      <c r="V745"/>
      <c r="W745"/>
      <c r="X745"/>
    </row>
    <row r="746" spans="1:24" ht="15.75" customHeight="1" x14ac:dyDescent="0.2">
      <c r="A746"/>
      <c r="B746"/>
      <c r="C746"/>
      <c r="D746"/>
      <c r="E746"/>
      <c r="F746"/>
      <c r="G746"/>
      <c r="H746"/>
      <c r="I746"/>
      <c r="J746"/>
      <c r="K746"/>
      <c r="L746"/>
      <c r="M746"/>
      <c r="N746"/>
      <c r="O746"/>
      <c r="P746"/>
      <c r="Q746"/>
      <c r="R746"/>
      <c r="S746"/>
      <c r="T746"/>
      <c r="U746"/>
      <c r="V746"/>
      <c r="W746"/>
      <c r="X746"/>
    </row>
    <row r="747" spans="1:24" ht="15.75" customHeight="1" x14ac:dyDescent="0.2">
      <c r="A747"/>
      <c r="B747"/>
      <c r="C747"/>
      <c r="D747"/>
      <c r="E747"/>
      <c r="F747"/>
      <c r="G747"/>
      <c r="H747"/>
      <c r="I747"/>
      <c r="J747"/>
      <c r="K747"/>
      <c r="L747"/>
      <c r="M747"/>
      <c r="N747"/>
      <c r="O747"/>
      <c r="P747"/>
      <c r="Q747"/>
      <c r="R747"/>
      <c r="S747"/>
      <c r="T747"/>
      <c r="U747"/>
      <c r="V747"/>
      <c r="W747"/>
      <c r="X747"/>
    </row>
    <row r="748" spans="1:24" ht="15.75" customHeight="1" x14ac:dyDescent="0.2">
      <c r="A748"/>
      <c r="B748"/>
      <c r="C748"/>
      <c r="D748"/>
      <c r="E748"/>
      <c r="F748"/>
      <c r="G748"/>
      <c r="H748"/>
      <c r="I748"/>
      <c r="J748"/>
      <c r="K748"/>
      <c r="L748"/>
      <c r="M748"/>
      <c r="N748"/>
      <c r="O748"/>
      <c r="P748"/>
      <c r="Q748"/>
      <c r="R748"/>
      <c r="S748"/>
      <c r="T748"/>
      <c r="U748"/>
      <c r="V748"/>
      <c r="W748"/>
      <c r="X748"/>
    </row>
    <row r="749" spans="1:24" ht="15.75" customHeight="1" x14ac:dyDescent="0.2">
      <c r="A749"/>
      <c r="B749"/>
      <c r="C749"/>
      <c r="D749"/>
      <c r="E749"/>
      <c r="F749"/>
      <c r="G749"/>
      <c r="H749"/>
      <c r="I749"/>
      <c r="J749"/>
      <c r="K749"/>
      <c r="L749"/>
      <c r="M749"/>
      <c r="N749"/>
      <c r="O749"/>
      <c r="P749"/>
      <c r="Q749"/>
      <c r="R749"/>
      <c r="S749"/>
      <c r="T749"/>
      <c r="U749"/>
      <c r="V749"/>
      <c r="W749"/>
      <c r="X749"/>
    </row>
    <row r="750" spans="1:24" ht="15.75" customHeight="1" x14ac:dyDescent="0.2">
      <c r="A750"/>
      <c r="B750"/>
      <c r="C750"/>
      <c r="D750"/>
      <c r="E750"/>
      <c r="F750"/>
      <c r="G750"/>
      <c r="H750"/>
      <c r="I750"/>
      <c r="J750"/>
      <c r="K750"/>
      <c r="L750"/>
      <c r="M750"/>
      <c r="N750"/>
      <c r="O750"/>
      <c r="P750"/>
      <c r="Q750"/>
      <c r="R750"/>
      <c r="S750"/>
      <c r="T750"/>
      <c r="U750"/>
      <c r="V750"/>
      <c r="W750"/>
      <c r="X750"/>
    </row>
    <row r="751" spans="1:24" ht="15.75" customHeight="1" x14ac:dyDescent="0.2">
      <c r="A751"/>
      <c r="B751"/>
      <c r="C751"/>
      <c r="D751"/>
      <c r="E751"/>
      <c r="F751"/>
      <c r="G751"/>
      <c r="H751"/>
      <c r="I751"/>
      <c r="J751"/>
      <c r="K751"/>
      <c r="L751"/>
      <c r="M751"/>
      <c r="N751"/>
      <c r="O751"/>
      <c r="P751"/>
      <c r="Q751"/>
      <c r="R751"/>
      <c r="S751"/>
      <c r="T751"/>
      <c r="U751"/>
      <c r="V751"/>
      <c r="W751"/>
      <c r="X751"/>
    </row>
    <row r="752" spans="1:24" ht="15.75" customHeight="1" x14ac:dyDescent="0.2">
      <c r="A752"/>
      <c r="B752"/>
      <c r="C752"/>
      <c r="D752"/>
      <c r="E752"/>
      <c r="F752"/>
      <c r="G752"/>
      <c r="H752"/>
      <c r="I752"/>
      <c r="J752"/>
      <c r="K752"/>
      <c r="L752"/>
      <c r="M752"/>
      <c r="N752"/>
      <c r="O752"/>
      <c r="P752"/>
      <c r="Q752"/>
      <c r="R752"/>
      <c r="S752"/>
      <c r="T752"/>
      <c r="U752"/>
      <c r="V752"/>
      <c r="W752"/>
      <c r="X752"/>
    </row>
    <row r="753" spans="1:24" ht="15.75" customHeight="1" x14ac:dyDescent="0.2">
      <c r="A753"/>
      <c r="B753"/>
      <c r="C753"/>
      <c r="D753"/>
      <c r="E753"/>
      <c r="F753"/>
      <c r="G753"/>
      <c r="H753"/>
      <c r="I753"/>
      <c r="J753"/>
      <c r="K753"/>
      <c r="L753"/>
      <c r="M753"/>
      <c r="N753"/>
      <c r="O753"/>
      <c r="P753"/>
      <c r="Q753"/>
      <c r="R753"/>
      <c r="S753"/>
      <c r="T753"/>
      <c r="U753"/>
      <c r="V753"/>
      <c r="W753"/>
      <c r="X753"/>
    </row>
    <row r="754" spans="1:24" ht="15.75" customHeight="1" x14ac:dyDescent="0.2">
      <c r="A754"/>
      <c r="B754"/>
      <c r="C754"/>
      <c r="D754"/>
      <c r="E754"/>
      <c r="F754"/>
      <c r="G754"/>
      <c r="H754"/>
      <c r="I754"/>
      <c r="J754"/>
      <c r="K754"/>
      <c r="L754"/>
      <c r="M754"/>
      <c r="N754"/>
      <c r="O754"/>
      <c r="P754"/>
      <c r="Q754"/>
      <c r="R754"/>
      <c r="S754"/>
      <c r="T754"/>
      <c r="U754"/>
      <c r="V754"/>
      <c r="W754"/>
      <c r="X754"/>
    </row>
    <row r="755" spans="1:24" ht="15.75" customHeight="1" x14ac:dyDescent="0.2">
      <c r="A755"/>
      <c r="B755"/>
      <c r="C755"/>
      <c r="D755"/>
      <c r="E755"/>
      <c r="F755"/>
      <c r="G755"/>
      <c r="H755"/>
      <c r="I755"/>
      <c r="J755"/>
      <c r="K755"/>
      <c r="L755"/>
      <c r="M755"/>
      <c r="N755"/>
      <c r="O755"/>
      <c r="P755"/>
      <c r="Q755"/>
      <c r="R755"/>
      <c r="S755"/>
      <c r="T755"/>
      <c r="U755"/>
      <c r="V755"/>
      <c r="W755"/>
      <c r="X755"/>
    </row>
    <row r="756" spans="1:24" ht="15.75" customHeight="1" x14ac:dyDescent="0.2">
      <c r="A756"/>
      <c r="B756"/>
      <c r="C756"/>
      <c r="D756"/>
      <c r="E756"/>
      <c r="F756"/>
      <c r="G756"/>
      <c r="H756"/>
      <c r="I756"/>
      <c r="J756"/>
      <c r="K756"/>
      <c r="L756"/>
      <c r="M756"/>
      <c r="N756"/>
      <c r="O756"/>
      <c r="P756"/>
      <c r="Q756"/>
      <c r="R756"/>
      <c r="S756"/>
      <c r="T756"/>
      <c r="U756"/>
      <c r="V756"/>
      <c r="W756"/>
      <c r="X756"/>
    </row>
    <row r="757" spans="1:24" ht="15.75" customHeight="1" x14ac:dyDescent="0.2">
      <c r="A757"/>
      <c r="B757"/>
      <c r="C757"/>
      <c r="D757"/>
      <c r="E757"/>
      <c r="F757"/>
      <c r="G757"/>
      <c r="H757"/>
      <c r="I757"/>
      <c r="J757"/>
      <c r="K757"/>
      <c r="L757"/>
      <c r="M757"/>
      <c r="N757"/>
      <c r="O757"/>
      <c r="P757"/>
      <c r="Q757"/>
      <c r="R757"/>
      <c r="S757"/>
      <c r="T757"/>
      <c r="U757"/>
      <c r="V757"/>
      <c r="W757"/>
      <c r="X757"/>
    </row>
    <row r="758" spans="1:24" ht="15.75" customHeight="1" x14ac:dyDescent="0.2">
      <c r="A758"/>
      <c r="B758"/>
      <c r="C758"/>
      <c r="D758"/>
      <c r="E758"/>
      <c r="F758"/>
      <c r="G758"/>
      <c r="H758"/>
      <c r="I758"/>
      <c r="J758"/>
      <c r="K758"/>
      <c r="L758"/>
      <c r="M758"/>
      <c r="N758"/>
      <c r="O758"/>
      <c r="P758"/>
      <c r="Q758"/>
      <c r="R758"/>
      <c r="S758"/>
      <c r="T758"/>
      <c r="U758"/>
      <c r="V758"/>
      <c r="W758"/>
      <c r="X758"/>
    </row>
    <row r="759" spans="1:24" ht="15.75" customHeight="1" x14ac:dyDescent="0.2">
      <c r="A759"/>
      <c r="B759"/>
      <c r="C759"/>
      <c r="D759"/>
      <c r="E759"/>
      <c r="F759"/>
      <c r="G759"/>
      <c r="H759"/>
      <c r="I759"/>
      <c r="J759"/>
      <c r="K759"/>
      <c r="L759"/>
      <c r="M759"/>
      <c r="N759"/>
      <c r="O759"/>
      <c r="P759"/>
      <c r="Q759"/>
      <c r="R759"/>
      <c r="S759"/>
      <c r="T759"/>
      <c r="U759"/>
      <c r="V759"/>
      <c r="W759"/>
      <c r="X759"/>
    </row>
    <row r="760" spans="1:24" ht="15.75" customHeight="1" x14ac:dyDescent="0.2">
      <c r="A760"/>
      <c r="B760"/>
      <c r="C760"/>
      <c r="D760"/>
      <c r="E760"/>
      <c r="F760"/>
      <c r="G760"/>
      <c r="H760"/>
      <c r="I760"/>
      <c r="J760"/>
      <c r="K760"/>
      <c r="L760"/>
      <c r="M760"/>
      <c r="N760"/>
      <c r="O760"/>
      <c r="P760"/>
      <c r="Q760"/>
      <c r="R760"/>
      <c r="S760"/>
      <c r="T760"/>
      <c r="U760"/>
      <c r="V760"/>
      <c r="W760"/>
      <c r="X760"/>
    </row>
    <row r="761" spans="1:24" ht="15.75" customHeight="1" x14ac:dyDescent="0.2">
      <c r="A761"/>
      <c r="B761"/>
      <c r="C761"/>
      <c r="D761"/>
      <c r="E761"/>
      <c r="F761"/>
      <c r="G761"/>
      <c r="H761"/>
      <c r="I761"/>
      <c r="J761"/>
      <c r="K761"/>
      <c r="L761"/>
      <c r="M761"/>
      <c r="N761"/>
      <c r="O761"/>
      <c r="P761"/>
      <c r="Q761"/>
      <c r="R761"/>
      <c r="S761"/>
      <c r="T761"/>
      <c r="U761"/>
      <c r="V761"/>
      <c r="W761"/>
      <c r="X761"/>
    </row>
    <row r="762" spans="1:24" ht="15.75" customHeight="1" x14ac:dyDescent="0.2">
      <c r="A762"/>
      <c r="B762"/>
      <c r="C762"/>
      <c r="D762"/>
      <c r="E762"/>
      <c r="F762"/>
      <c r="G762"/>
      <c r="H762"/>
      <c r="I762"/>
      <c r="J762"/>
      <c r="K762"/>
      <c r="L762"/>
      <c r="M762"/>
      <c r="N762"/>
      <c r="O762"/>
      <c r="P762"/>
      <c r="Q762"/>
      <c r="R762"/>
      <c r="S762"/>
      <c r="T762"/>
      <c r="U762"/>
      <c r="V762"/>
      <c r="W762"/>
      <c r="X762"/>
    </row>
    <row r="763" spans="1:24" ht="15.75" customHeight="1" x14ac:dyDescent="0.2">
      <c r="A763"/>
      <c r="B763"/>
      <c r="C763"/>
      <c r="D763"/>
      <c r="E763"/>
      <c r="F763"/>
      <c r="G763"/>
      <c r="H763"/>
      <c r="I763"/>
      <c r="J763"/>
      <c r="K763"/>
      <c r="L763"/>
      <c r="M763"/>
      <c r="N763"/>
      <c r="O763"/>
      <c r="P763"/>
      <c r="Q763"/>
      <c r="R763"/>
      <c r="S763"/>
      <c r="T763"/>
      <c r="U763"/>
      <c r="V763"/>
      <c r="W763"/>
      <c r="X763"/>
    </row>
    <row r="764" spans="1:24" ht="15.75" customHeight="1" x14ac:dyDescent="0.2">
      <c r="A764"/>
      <c r="B764"/>
      <c r="C764"/>
      <c r="D764"/>
      <c r="E764"/>
      <c r="F764"/>
      <c r="G764"/>
      <c r="H764"/>
      <c r="I764"/>
      <c r="J764"/>
      <c r="K764"/>
      <c r="L764"/>
      <c r="M764"/>
      <c r="N764"/>
      <c r="O764"/>
      <c r="P764"/>
      <c r="Q764"/>
      <c r="R764"/>
      <c r="S764"/>
      <c r="T764"/>
      <c r="U764"/>
      <c r="V764"/>
      <c r="W764"/>
      <c r="X764"/>
    </row>
    <row r="765" spans="1:24" ht="15.75" customHeight="1" x14ac:dyDescent="0.2">
      <c r="A765"/>
      <c r="B765"/>
      <c r="C765"/>
      <c r="D765"/>
      <c r="E765"/>
      <c r="F765"/>
      <c r="G765"/>
      <c r="H765"/>
      <c r="I765"/>
      <c r="J765"/>
      <c r="K765"/>
      <c r="L765"/>
      <c r="M765"/>
      <c r="N765"/>
      <c r="O765"/>
      <c r="P765"/>
      <c r="Q765"/>
      <c r="R765"/>
      <c r="S765"/>
      <c r="T765"/>
      <c r="U765"/>
      <c r="V765"/>
      <c r="W765"/>
      <c r="X765"/>
    </row>
    <row r="766" spans="1:24" ht="15.75" customHeight="1" x14ac:dyDescent="0.2">
      <c r="A766"/>
      <c r="B766"/>
      <c r="C766"/>
      <c r="D766"/>
      <c r="E766"/>
      <c r="F766"/>
      <c r="G766"/>
      <c r="H766"/>
      <c r="I766"/>
      <c r="J766"/>
      <c r="K766"/>
      <c r="L766"/>
      <c r="M766"/>
      <c r="N766"/>
      <c r="O766"/>
      <c r="P766"/>
      <c r="Q766"/>
      <c r="R766"/>
      <c r="S766"/>
      <c r="T766"/>
      <c r="U766"/>
      <c r="V766"/>
      <c r="W766"/>
      <c r="X766"/>
    </row>
    <row r="767" spans="1:24" ht="15.75" customHeight="1" x14ac:dyDescent="0.2">
      <c r="A767"/>
      <c r="B767"/>
      <c r="C767"/>
      <c r="D767"/>
      <c r="E767"/>
      <c r="F767"/>
      <c r="G767"/>
      <c r="H767"/>
      <c r="I767"/>
      <c r="J767"/>
      <c r="K767"/>
      <c r="L767"/>
      <c r="M767"/>
      <c r="N767"/>
      <c r="O767"/>
      <c r="P767"/>
      <c r="Q767"/>
      <c r="R767"/>
      <c r="S767"/>
      <c r="T767"/>
      <c r="U767"/>
      <c r="V767"/>
      <c r="W767"/>
      <c r="X767"/>
    </row>
    <row r="768" spans="1:24" ht="15.75" customHeight="1" x14ac:dyDescent="0.2">
      <c r="A768"/>
      <c r="B768"/>
      <c r="C768"/>
      <c r="D768"/>
      <c r="E768"/>
      <c r="F768"/>
      <c r="G768"/>
      <c r="H768"/>
      <c r="I768"/>
      <c r="J768"/>
      <c r="K768"/>
      <c r="L768"/>
      <c r="M768"/>
      <c r="N768"/>
      <c r="O768"/>
      <c r="P768"/>
      <c r="Q768"/>
      <c r="R768"/>
      <c r="S768"/>
      <c r="T768"/>
      <c r="U768"/>
      <c r="V768"/>
      <c r="W768"/>
      <c r="X768"/>
    </row>
    <row r="769" spans="1:24" ht="15.75" customHeight="1" x14ac:dyDescent="0.2">
      <c r="A769"/>
      <c r="B769"/>
      <c r="C769"/>
      <c r="D769"/>
      <c r="E769"/>
      <c r="F769"/>
      <c r="G769"/>
      <c r="H769"/>
      <c r="I769"/>
      <c r="J769"/>
      <c r="K769"/>
      <c r="L769"/>
      <c r="M769"/>
      <c r="N769"/>
      <c r="O769"/>
      <c r="P769"/>
      <c r="Q769"/>
      <c r="R769"/>
      <c r="S769"/>
      <c r="T769"/>
      <c r="U769"/>
      <c r="V769"/>
      <c r="W769"/>
      <c r="X769"/>
    </row>
    <row r="770" spans="1:24" ht="15.75" customHeight="1" x14ac:dyDescent="0.2">
      <c r="A770"/>
      <c r="B770"/>
      <c r="C770"/>
      <c r="D770"/>
      <c r="E770"/>
      <c r="F770"/>
      <c r="G770"/>
      <c r="H770"/>
      <c r="I770"/>
      <c r="J770"/>
      <c r="K770"/>
      <c r="L770"/>
      <c r="M770"/>
      <c r="N770"/>
      <c r="O770"/>
      <c r="P770"/>
      <c r="Q770"/>
      <c r="R770"/>
      <c r="S770"/>
      <c r="T770"/>
      <c r="U770"/>
      <c r="V770"/>
      <c r="W770"/>
      <c r="X770"/>
    </row>
    <row r="771" spans="1:24" ht="15.75" customHeight="1" x14ac:dyDescent="0.2">
      <c r="A771"/>
      <c r="B771"/>
      <c r="C771"/>
      <c r="D771"/>
      <c r="E771"/>
      <c r="F771"/>
      <c r="G771"/>
      <c r="H771"/>
      <c r="I771"/>
      <c r="J771"/>
      <c r="K771"/>
      <c r="L771"/>
      <c r="M771"/>
      <c r="N771"/>
      <c r="O771"/>
      <c r="P771"/>
      <c r="Q771"/>
      <c r="R771"/>
      <c r="S771"/>
      <c r="T771"/>
      <c r="U771"/>
      <c r="V771"/>
      <c r="W771"/>
      <c r="X771"/>
    </row>
    <row r="772" spans="1:24" ht="15.75" customHeight="1" x14ac:dyDescent="0.2">
      <c r="A772"/>
      <c r="B772"/>
      <c r="C772"/>
      <c r="D772"/>
      <c r="E772"/>
      <c r="F772"/>
      <c r="G772"/>
      <c r="H772"/>
      <c r="I772"/>
      <c r="J772"/>
      <c r="K772"/>
      <c r="L772"/>
      <c r="M772"/>
      <c r="N772"/>
      <c r="O772"/>
      <c r="P772"/>
      <c r="Q772"/>
      <c r="R772"/>
      <c r="S772"/>
      <c r="T772"/>
      <c r="U772"/>
      <c r="V772"/>
      <c r="W772"/>
      <c r="X772"/>
    </row>
    <row r="773" spans="1:24" ht="15.75" customHeight="1" x14ac:dyDescent="0.2">
      <c r="A773"/>
      <c r="B773"/>
      <c r="C773"/>
      <c r="D773"/>
      <c r="E773"/>
      <c r="F773"/>
      <c r="G773"/>
      <c r="H773"/>
      <c r="I773"/>
      <c r="J773"/>
      <c r="K773"/>
      <c r="L773"/>
      <c r="M773"/>
      <c r="N773"/>
      <c r="O773"/>
      <c r="P773"/>
      <c r="Q773"/>
      <c r="R773"/>
      <c r="S773"/>
      <c r="T773"/>
      <c r="U773"/>
      <c r="V773"/>
      <c r="W773"/>
      <c r="X773"/>
    </row>
    <row r="774" spans="1:24" ht="15.75" customHeight="1" x14ac:dyDescent="0.2">
      <c r="A774"/>
      <c r="B774"/>
      <c r="C774"/>
      <c r="D774"/>
      <c r="E774"/>
      <c r="F774"/>
      <c r="G774"/>
      <c r="H774"/>
      <c r="I774"/>
      <c r="J774"/>
      <c r="K774"/>
      <c r="L774"/>
      <c r="M774"/>
      <c r="N774"/>
      <c r="O774"/>
      <c r="P774"/>
      <c r="Q774"/>
      <c r="R774"/>
      <c r="S774"/>
      <c r="T774"/>
      <c r="U774"/>
      <c r="V774"/>
      <c r="W774"/>
      <c r="X774"/>
    </row>
    <row r="775" spans="1:24" ht="15.75" customHeight="1" x14ac:dyDescent="0.2">
      <c r="A775"/>
      <c r="B775"/>
      <c r="C775"/>
      <c r="D775"/>
      <c r="E775"/>
      <c r="F775"/>
      <c r="G775"/>
      <c r="H775"/>
      <c r="I775"/>
      <c r="J775"/>
      <c r="K775"/>
      <c r="L775"/>
      <c r="M775"/>
      <c r="N775"/>
      <c r="O775"/>
      <c r="P775"/>
      <c r="Q775"/>
      <c r="R775"/>
      <c r="S775"/>
      <c r="T775"/>
      <c r="U775"/>
      <c r="V775"/>
      <c r="W775"/>
      <c r="X775"/>
    </row>
    <row r="776" spans="1:24" ht="15.75" customHeight="1" x14ac:dyDescent="0.2">
      <c r="A776"/>
      <c r="B776"/>
      <c r="C776"/>
      <c r="D776"/>
      <c r="E776"/>
      <c r="F776"/>
      <c r="G776"/>
      <c r="H776"/>
      <c r="I776"/>
      <c r="J776"/>
      <c r="K776"/>
      <c r="L776"/>
      <c r="M776"/>
      <c r="N776"/>
      <c r="O776"/>
      <c r="P776"/>
      <c r="Q776"/>
      <c r="R776"/>
      <c r="S776"/>
      <c r="T776"/>
      <c r="U776"/>
      <c r="V776"/>
      <c r="W776"/>
      <c r="X776"/>
    </row>
    <row r="777" spans="1:24" ht="15.75" customHeight="1" x14ac:dyDescent="0.2">
      <c r="A777"/>
      <c r="B777"/>
      <c r="C777"/>
      <c r="D777"/>
      <c r="E777"/>
      <c r="F777"/>
      <c r="G777"/>
      <c r="H777"/>
      <c r="I777"/>
      <c r="J777"/>
      <c r="K777"/>
      <c r="L777"/>
      <c r="M777"/>
      <c r="N777"/>
      <c r="O777"/>
      <c r="P777"/>
      <c r="Q777"/>
      <c r="R777"/>
      <c r="S777"/>
      <c r="T777"/>
      <c r="U777"/>
      <c r="V777"/>
      <c r="W777"/>
      <c r="X777"/>
    </row>
    <row r="778" spans="1:24" ht="15.75" customHeight="1" x14ac:dyDescent="0.2">
      <c r="A778"/>
      <c r="B778"/>
      <c r="C778"/>
      <c r="D778"/>
      <c r="E778"/>
      <c r="F778"/>
      <c r="G778"/>
      <c r="H778"/>
      <c r="I778"/>
      <c r="J778"/>
      <c r="K778"/>
      <c r="L778"/>
      <c r="M778"/>
      <c r="N778"/>
      <c r="O778"/>
      <c r="P778"/>
      <c r="Q778"/>
      <c r="R778"/>
      <c r="S778"/>
      <c r="T778"/>
      <c r="U778"/>
      <c r="V778"/>
      <c r="W778"/>
      <c r="X778"/>
    </row>
    <row r="779" spans="1:24" ht="15.75" customHeight="1" x14ac:dyDescent="0.2">
      <c r="A779"/>
      <c r="B779"/>
      <c r="C779"/>
      <c r="D779"/>
      <c r="E779"/>
      <c r="F779"/>
      <c r="G779"/>
      <c r="H779"/>
      <c r="I779"/>
      <c r="J779"/>
      <c r="K779"/>
      <c r="L779"/>
      <c r="M779"/>
      <c r="N779"/>
      <c r="O779"/>
      <c r="P779"/>
      <c r="Q779"/>
      <c r="R779"/>
      <c r="S779"/>
      <c r="T779"/>
      <c r="U779"/>
      <c r="V779"/>
      <c r="W779"/>
      <c r="X779"/>
    </row>
    <row r="780" spans="1:24" ht="15.75" customHeight="1" x14ac:dyDescent="0.2">
      <c r="A780"/>
      <c r="B780"/>
      <c r="C780"/>
      <c r="D780"/>
      <c r="E780"/>
      <c r="F780"/>
      <c r="G780"/>
      <c r="H780"/>
      <c r="I780"/>
      <c r="J780"/>
      <c r="K780"/>
      <c r="L780"/>
      <c r="M780"/>
      <c r="N780"/>
      <c r="O780"/>
      <c r="P780"/>
      <c r="Q780"/>
      <c r="R780"/>
      <c r="S780"/>
      <c r="T780"/>
      <c r="U780"/>
      <c r="V780"/>
      <c r="W780"/>
      <c r="X780"/>
    </row>
    <row r="781" spans="1:24" ht="15.75" customHeight="1" x14ac:dyDescent="0.2">
      <c r="A781"/>
      <c r="B781"/>
      <c r="C781"/>
      <c r="D781"/>
      <c r="E781"/>
      <c r="F781"/>
      <c r="G781"/>
      <c r="H781"/>
      <c r="I781"/>
      <c r="J781"/>
      <c r="K781"/>
      <c r="L781"/>
      <c r="M781"/>
      <c r="N781"/>
      <c r="O781"/>
      <c r="P781"/>
      <c r="Q781"/>
      <c r="R781"/>
      <c r="S781"/>
      <c r="T781"/>
      <c r="U781"/>
      <c r="V781"/>
      <c r="W781"/>
      <c r="X781"/>
    </row>
    <row r="782" spans="1:24" ht="15.75" customHeight="1" x14ac:dyDescent="0.2">
      <c r="A782"/>
      <c r="B782"/>
      <c r="C782"/>
      <c r="D782"/>
      <c r="E782"/>
      <c r="F782"/>
      <c r="G782"/>
      <c r="H782"/>
      <c r="I782"/>
      <c r="J782"/>
      <c r="K782"/>
      <c r="L782"/>
      <c r="M782"/>
      <c r="N782"/>
      <c r="O782"/>
      <c r="P782"/>
      <c r="Q782"/>
      <c r="R782"/>
      <c r="S782"/>
      <c r="T782"/>
      <c r="U782"/>
      <c r="V782"/>
      <c r="W782"/>
      <c r="X782"/>
    </row>
    <row r="783" spans="1:24" ht="15.75" customHeight="1" x14ac:dyDescent="0.2">
      <c r="A783"/>
      <c r="B783"/>
      <c r="C783"/>
      <c r="D783"/>
      <c r="E783"/>
      <c r="F783"/>
      <c r="G783"/>
      <c r="H783"/>
      <c r="I783"/>
      <c r="J783"/>
      <c r="K783"/>
      <c r="L783"/>
      <c r="M783"/>
      <c r="N783"/>
      <c r="O783"/>
      <c r="P783"/>
      <c r="Q783"/>
      <c r="R783"/>
      <c r="S783"/>
      <c r="T783"/>
      <c r="U783"/>
      <c r="V783"/>
      <c r="W783"/>
      <c r="X783"/>
    </row>
    <row r="784" spans="1:24" ht="15.75" customHeight="1" x14ac:dyDescent="0.2">
      <c r="A784"/>
      <c r="B784"/>
      <c r="C784"/>
      <c r="D784"/>
      <c r="E784"/>
      <c r="F784"/>
      <c r="G784"/>
      <c r="H784"/>
      <c r="I784"/>
      <c r="J784"/>
      <c r="K784"/>
      <c r="L784"/>
      <c r="M784"/>
      <c r="N784"/>
      <c r="O784"/>
      <c r="P784"/>
      <c r="Q784"/>
      <c r="R784"/>
      <c r="S784"/>
      <c r="T784"/>
      <c r="U784"/>
      <c r="V784"/>
      <c r="W784"/>
      <c r="X784"/>
    </row>
    <row r="785" spans="1:24" ht="15.75" customHeight="1" x14ac:dyDescent="0.2">
      <c r="A785"/>
      <c r="B785"/>
      <c r="C785"/>
      <c r="D785"/>
      <c r="E785"/>
      <c r="F785"/>
      <c r="G785"/>
      <c r="H785"/>
      <c r="I785"/>
      <c r="J785"/>
      <c r="K785"/>
      <c r="L785"/>
      <c r="M785"/>
      <c r="N785"/>
      <c r="O785"/>
      <c r="P785"/>
      <c r="Q785"/>
      <c r="R785"/>
      <c r="S785"/>
      <c r="T785"/>
      <c r="U785"/>
      <c r="V785"/>
      <c r="W785"/>
      <c r="X785"/>
    </row>
    <row r="786" spans="1:24" ht="15.75" customHeight="1" x14ac:dyDescent="0.2">
      <c r="A786"/>
      <c r="B786"/>
      <c r="C786"/>
      <c r="D786"/>
      <c r="E786"/>
      <c r="F786"/>
      <c r="G786"/>
      <c r="H786"/>
      <c r="I786"/>
      <c r="J786"/>
      <c r="K786"/>
      <c r="L786"/>
      <c r="M786"/>
      <c r="N786"/>
      <c r="O786"/>
      <c r="P786"/>
      <c r="Q786"/>
      <c r="R786"/>
      <c r="S786"/>
      <c r="T786"/>
      <c r="U786"/>
      <c r="V786"/>
      <c r="W786"/>
      <c r="X786"/>
    </row>
    <row r="787" spans="1:24" ht="15.75" customHeight="1" x14ac:dyDescent="0.2">
      <c r="A787"/>
      <c r="B787"/>
      <c r="C787"/>
      <c r="D787"/>
      <c r="E787"/>
      <c r="F787"/>
      <c r="G787"/>
      <c r="H787"/>
      <c r="I787"/>
      <c r="J787"/>
      <c r="K787"/>
      <c r="L787"/>
      <c r="M787"/>
      <c r="N787"/>
      <c r="O787"/>
      <c r="P787"/>
      <c r="Q787"/>
      <c r="R787"/>
      <c r="S787"/>
      <c r="T787"/>
      <c r="U787"/>
      <c r="V787"/>
      <c r="W787"/>
      <c r="X787"/>
    </row>
    <row r="788" spans="1:24" ht="15.75" customHeight="1" x14ac:dyDescent="0.2">
      <c r="A788"/>
      <c r="B788"/>
      <c r="C788"/>
      <c r="D788"/>
      <c r="E788"/>
      <c r="F788"/>
      <c r="G788"/>
      <c r="H788"/>
      <c r="I788"/>
      <c r="J788"/>
      <c r="K788"/>
      <c r="L788"/>
      <c r="M788"/>
      <c r="N788"/>
      <c r="O788"/>
      <c r="P788"/>
      <c r="Q788"/>
      <c r="R788"/>
      <c r="S788"/>
      <c r="T788"/>
      <c r="U788"/>
      <c r="V788"/>
      <c r="W788"/>
      <c r="X788"/>
    </row>
    <row r="789" spans="1:24" ht="15.75" customHeight="1" x14ac:dyDescent="0.2">
      <c r="A789"/>
      <c r="B789"/>
      <c r="C789"/>
      <c r="D789"/>
      <c r="E789"/>
      <c r="F789"/>
      <c r="G789"/>
      <c r="H789"/>
      <c r="I789"/>
      <c r="J789"/>
      <c r="K789"/>
      <c r="L789"/>
      <c r="M789"/>
      <c r="N789"/>
      <c r="O789"/>
      <c r="P789"/>
      <c r="Q789"/>
      <c r="R789"/>
      <c r="S789"/>
      <c r="T789"/>
      <c r="U789"/>
      <c r="V789"/>
      <c r="W789"/>
      <c r="X789"/>
    </row>
    <row r="790" spans="1:24" ht="15.75" customHeight="1" x14ac:dyDescent="0.2">
      <c r="A790"/>
      <c r="B790"/>
      <c r="C790"/>
      <c r="D790"/>
      <c r="E790"/>
      <c r="F790"/>
      <c r="G790"/>
      <c r="H790"/>
      <c r="I790"/>
      <c r="J790"/>
      <c r="K790"/>
      <c r="L790"/>
      <c r="M790"/>
      <c r="N790"/>
      <c r="O790"/>
      <c r="P790"/>
      <c r="Q790"/>
      <c r="R790"/>
      <c r="S790"/>
      <c r="T790"/>
      <c r="U790"/>
      <c r="V790"/>
      <c r="W790"/>
      <c r="X790"/>
    </row>
    <row r="791" spans="1:24" ht="15.75" customHeight="1" x14ac:dyDescent="0.2">
      <c r="A791"/>
      <c r="B791"/>
      <c r="C791"/>
      <c r="D791"/>
      <c r="E791"/>
      <c r="F791"/>
      <c r="G791"/>
      <c r="H791"/>
      <c r="I791"/>
      <c r="J791"/>
      <c r="K791"/>
      <c r="L791"/>
      <c r="M791"/>
      <c r="N791"/>
      <c r="O791"/>
      <c r="P791"/>
      <c r="Q791"/>
      <c r="R791"/>
      <c r="S791"/>
      <c r="T791"/>
      <c r="U791"/>
      <c r="V791"/>
      <c r="W791"/>
      <c r="X791"/>
    </row>
    <row r="792" spans="1:24" ht="15.75" customHeight="1" x14ac:dyDescent="0.2">
      <c r="A792"/>
      <c r="B792"/>
      <c r="C792"/>
      <c r="D792"/>
      <c r="E792"/>
      <c r="F792"/>
      <c r="G792"/>
      <c r="H792"/>
      <c r="I792"/>
      <c r="J792"/>
      <c r="K792"/>
      <c r="L792"/>
      <c r="M792"/>
      <c r="N792"/>
      <c r="O792"/>
      <c r="P792"/>
      <c r="Q792"/>
      <c r="R792"/>
      <c r="S792"/>
      <c r="T792"/>
      <c r="U792"/>
      <c r="V792"/>
      <c r="W792"/>
      <c r="X792"/>
    </row>
    <row r="793" spans="1:24" ht="15.75" customHeight="1" x14ac:dyDescent="0.2">
      <c r="A793"/>
      <c r="B793"/>
      <c r="C793"/>
      <c r="D793"/>
      <c r="E793"/>
      <c r="F793"/>
      <c r="G793"/>
      <c r="H793"/>
      <c r="I793"/>
      <c r="J793"/>
      <c r="K793"/>
      <c r="L793"/>
      <c r="M793"/>
      <c r="N793"/>
      <c r="O793"/>
      <c r="P793"/>
      <c r="Q793"/>
      <c r="R793"/>
      <c r="S793"/>
      <c r="T793"/>
      <c r="U793"/>
      <c r="V793"/>
      <c r="W793"/>
      <c r="X793"/>
    </row>
    <row r="794" spans="1:24" ht="15.75" customHeight="1" x14ac:dyDescent="0.2">
      <c r="A794"/>
      <c r="B794"/>
      <c r="C794"/>
      <c r="D794"/>
      <c r="E794"/>
      <c r="F794"/>
      <c r="G794"/>
      <c r="H794"/>
      <c r="I794"/>
      <c r="J794"/>
      <c r="K794"/>
      <c r="L794"/>
      <c r="M794"/>
      <c r="N794"/>
      <c r="O794"/>
      <c r="P794"/>
      <c r="Q794"/>
      <c r="R794"/>
      <c r="S794"/>
      <c r="T794"/>
      <c r="U794"/>
      <c r="V794"/>
      <c r="W794"/>
      <c r="X794"/>
    </row>
    <row r="795" spans="1:24" ht="15.75" customHeight="1" x14ac:dyDescent="0.2">
      <c r="A795"/>
      <c r="B795"/>
      <c r="C795"/>
      <c r="D795"/>
      <c r="E795"/>
      <c r="F795"/>
      <c r="G795"/>
      <c r="H795"/>
      <c r="I795"/>
      <c r="J795"/>
      <c r="K795"/>
      <c r="L795"/>
      <c r="M795"/>
      <c r="N795"/>
      <c r="O795"/>
      <c r="P795"/>
      <c r="Q795"/>
      <c r="R795"/>
      <c r="S795"/>
      <c r="T795"/>
      <c r="U795"/>
      <c r="V795"/>
      <c r="W795"/>
      <c r="X795"/>
    </row>
    <row r="796" spans="1:24" ht="15.75" customHeight="1" x14ac:dyDescent="0.2">
      <c r="A796"/>
      <c r="B796"/>
      <c r="C796"/>
      <c r="D796"/>
      <c r="E796"/>
      <c r="F796"/>
      <c r="G796"/>
      <c r="H796"/>
      <c r="I796"/>
      <c r="J796"/>
      <c r="K796"/>
      <c r="L796"/>
      <c r="M796"/>
      <c r="N796"/>
      <c r="O796"/>
      <c r="P796"/>
      <c r="Q796"/>
      <c r="R796"/>
      <c r="S796"/>
      <c r="T796"/>
      <c r="U796"/>
      <c r="V796"/>
      <c r="W796"/>
      <c r="X796"/>
    </row>
    <row r="797" spans="1:24" ht="15.75" customHeight="1" x14ac:dyDescent="0.2">
      <c r="A797"/>
      <c r="B797"/>
      <c r="C797"/>
      <c r="D797"/>
      <c r="E797"/>
      <c r="F797"/>
      <c r="G797"/>
      <c r="H797"/>
      <c r="I797"/>
      <c r="J797"/>
      <c r="K797"/>
      <c r="L797"/>
      <c r="M797"/>
      <c r="N797"/>
      <c r="O797"/>
      <c r="P797"/>
      <c r="Q797"/>
      <c r="R797"/>
      <c r="S797"/>
      <c r="T797"/>
      <c r="U797"/>
      <c r="V797"/>
      <c r="W797"/>
      <c r="X797"/>
    </row>
    <row r="798" spans="1:24" ht="15.75" customHeight="1" x14ac:dyDescent="0.2">
      <c r="A798"/>
      <c r="B798"/>
      <c r="C798"/>
      <c r="D798"/>
      <c r="E798"/>
      <c r="F798"/>
      <c r="G798"/>
      <c r="H798"/>
      <c r="I798"/>
      <c r="J798"/>
      <c r="K798"/>
      <c r="L798"/>
      <c r="M798"/>
      <c r="N798"/>
      <c r="O798"/>
      <c r="P798"/>
      <c r="Q798"/>
      <c r="R798"/>
      <c r="S798"/>
      <c r="T798"/>
      <c r="U798"/>
      <c r="V798"/>
      <c r="W798"/>
      <c r="X798"/>
    </row>
    <row r="799" spans="1:24" ht="15.75" customHeight="1" x14ac:dyDescent="0.2">
      <c r="A799"/>
      <c r="B799"/>
      <c r="C799"/>
      <c r="D799"/>
      <c r="E799"/>
      <c r="F799"/>
      <c r="G799"/>
      <c r="H799"/>
      <c r="I799"/>
      <c r="J799"/>
      <c r="K799"/>
      <c r="L799"/>
      <c r="M799"/>
      <c r="N799"/>
      <c r="O799"/>
      <c r="P799"/>
      <c r="Q799"/>
      <c r="R799"/>
      <c r="S799"/>
      <c r="T799"/>
      <c r="U799"/>
      <c r="V799"/>
      <c r="W799"/>
      <c r="X799"/>
    </row>
    <row r="800" spans="1:24" ht="15.75" customHeight="1" x14ac:dyDescent="0.2">
      <c r="A800"/>
      <c r="B800"/>
      <c r="C800"/>
      <c r="D800"/>
      <c r="E800"/>
      <c r="F800"/>
      <c r="G800"/>
      <c r="H800"/>
      <c r="I800"/>
      <c r="J800"/>
      <c r="K800"/>
      <c r="L800"/>
      <c r="M800"/>
      <c r="N800"/>
      <c r="O800"/>
      <c r="P800"/>
      <c r="Q800"/>
      <c r="R800"/>
      <c r="S800"/>
      <c r="T800"/>
      <c r="U800"/>
      <c r="V800"/>
      <c r="W800"/>
      <c r="X800"/>
    </row>
    <row r="801" spans="1:24" ht="15.75" customHeight="1" x14ac:dyDescent="0.2">
      <c r="A801"/>
      <c r="B801"/>
      <c r="C801"/>
      <c r="D801"/>
      <c r="E801"/>
      <c r="F801"/>
      <c r="G801"/>
      <c r="H801"/>
      <c r="I801"/>
      <c r="J801"/>
      <c r="K801"/>
      <c r="L801"/>
      <c r="M801"/>
      <c r="N801"/>
      <c r="O801"/>
      <c r="P801"/>
      <c r="Q801"/>
      <c r="R801"/>
      <c r="S801"/>
      <c r="T801"/>
      <c r="U801"/>
      <c r="V801"/>
      <c r="W801"/>
      <c r="X801"/>
    </row>
    <row r="802" spans="1:24" ht="15.75" customHeight="1" x14ac:dyDescent="0.2">
      <c r="A802"/>
      <c r="B802"/>
      <c r="C802"/>
      <c r="D802"/>
      <c r="E802"/>
      <c r="F802"/>
      <c r="G802"/>
      <c r="H802"/>
      <c r="I802"/>
      <c r="J802"/>
      <c r="K802"/>
      <c r="L802"/>
      <c r="M802"/>
      <c r="N802"/>
      <c r="O802"/>
      <c r="P802"/>
      <c r="Q802"/>
      <c r="R802"/>
      <c r="S802"/>
      <c r="T802"/>
      <c r="U802"/>
      <c r="V802"/>
      <c r="W802"/>
      <c r="X802"/>
    </row>
    <row r="803" spans="1:24" ht="15.75" customHeight="1" x14ac:dyDescent="0.2">
      <c r="A803"/>
      <c r="B803"/>
      <c r="C803"/>
      <c r="D803"/>
      <c r="E803"/>
      <c r="F803"/>
      <c r="G803"/>
      <c r="H803"/>
      <c r="I803"/>
      <c r="J803"/>
      <c r="K803"/>
      <c r="L803"/>
      <c r="M803"/>
      <c r="N803"/>
      <c r="O803"/>
      <c r="P803"/>
      <c r="Q803"/>
      <c r="R803"/>
      <c r="S803"/>
      <c r="T803"/>
      <c r="U803"/>
      <c r="V803"/>
      <c r="W803"/>
      <c r="X803"/>
    </row>
    <row r="804" spans="1:24" ht="15.75" customHeight="1" x14ac:dyDescent="0.2">
      <c r="A804"/>
      <c r="B804"/>
      <c r="C804"/>
      <c r="D804"/>
      <c r="E804"/>
      <c r="F804"/>
      <c r="G804"/>
      <c r="H804"/>
      <c r="I804"/>
      <c r="J804"/>
      <c r="K804"/>
      <c r="L804"/>
      <c r="M804"/>
      <c r="N804"/>
      <c r="O804"/>
      <c r="P804"/>
      <c r="Q804"/>
      <c r="R804"/>
      <c r="S804"/>
      <c r="T804"/>
      <c r="U804"/>
      <c r="V804"/>
      <c r="W804"/>
      <c r="X804"/>
    </row>
    <row r="805" spans="1:24" ht="15.75" customHeight="1" x14ac:dyDescent="0.2">
      <c r="A805"/>
      <c r="B805"/>
      <c r="C805"/>
      <c r="D805"/>
      <c r="E805"/>
      <c r="F805"/>
      <c r="G805"/>
      <c r="H805"/>
      <c r="I805"/>
      <c r="J805"/>
      <c r="K805"/>
      <c r="L805"/>
      <c r="M805"/>
      <c r="N805"/>
      <c r="O805"/>
      <c r="P805"/>
      <c r="Q805"/>
      <c r="R805"/>
      <c r="S805"/>
      <c r="T805"/>
      <c r="U805"/>
      <c r="V805"/>
      <c r="W805"/>
      <c r="X805"/>
    </row>
    <row r="806" spans="1:24" ht="15.75" customHeight="1" x14ac:dyDescent="0.2">
      <c r="A806"/>
      <c r="B806"/>
      <c r="C806"/>
      <c r="D806"/>
      <c r="E806"/>
      <c r="F806"/>
      <c r="G806"/>
      <c r="H806"/>
      <c r="I806"/>
      <c r="J806"/>
      <c r="K806"/>
      <c r="L806"/>
      <c r="M806"/>
      <c r="N806"/>
      <c r="O806"/>
      <c r="P806"/>
      <c r="Q806"/>
      <c r="R806"/>
      <c r="S806"/>
      <c r="T806"/>
      <c r="U806"/>
      <c r="V806"/>
      <c r="W806"/>
      <c r="X806"/>
    </row>
    <row r="807" spans="1:24" ht="15.75" customHeight="1" x14ac:dyDescent="0.2">
      <c r="A807"/>
      <c r="B807"/>
      <c r="C807"/>
      <c r="D807"/>
      <c r="E807"/>
      <c r="F807"/>
      <c r="G807"/>
      <c r="H807"/>
      <c r="I807"/>
      <c r="J807"/>
      <c r="K807"/>
      <c r="L807"/>
      <c r="M807"/>
      <c r="N807"/>
      <c r="O807"/>
      <c r="P807"/>
      <c r="Q807"/>
      <c r="R807"/>
      <c r="S807"/>
      <c r="T807"/>
      <c r="U807"/>
      <c r="V807"/>
      <c r="W807"/>
      <c r="X807"/>
    </row>
    <row r="808" spans="1:24" ht="15.75" customHeight="1" x14ac:dyDescent="0.2">
      <c r="A808"/>
      <c r="B808"/>
      <c r="C808"/>
      <c r="D808"/>
      <c r="E808"/>
      <c r="F808"/>
      <c r="G808"/>
      <c r="H808"/>
      <c r="I808"/>
      <c r="J808"/>
      <c r="K808"/>
      <c r="L808"/>
      <c r="M808"/>
      <c r="N808"/>
      <c r="O808"/>
      <c r="P808"/>
      <c r="Q808"/>
      <c r="R808"/>
      <c r="S808"/>
      <c r="T808"/>
      <c r="U808"/>
      <c r="V808"/>
      <c r="W808"/>
      <c r="X808"/>
    </row>
    <row r="809" spans="1:24" ht="15.75" customHeight="1" x14ac:dyDescent="0.2">
      <c r="A809"/>
      <c r="B809"/>
      <c r="C809"/>
      <c r="D809"/>
      <c r="E809"/>
      <c r="F809"/>
      <c r="G809"/>
      <c r="H809"/>
      <c r="I809"/>
      <c r="J809"/>
      <c r="K809"/>
      <c r="L809"/>
      <c r="M809"/>
      <c r="N809"/>
      <c r="O809"/>
      <c r="P809"/>
      <c r="Q809"/>
      <c r="R809"/>
      <c r="S809"/>
      <c r="T809"/>
      <c r="U809"/>
      <c r="V809"/>
      <c r="W809"/>
      <c r="X809"/>
    </row>
    <row r="810" spans="1:24" ht="15.75" customHeight="1" x14ac:dyDescent="0.2">
      <c r="A810"/>
      <c r="B810"/>
      <c r="C810"/>
      <c r="D810"/>
      <c r="E810"/>
      <c r="F810"/>
      <c r="G810"/>
      <c r="H810"/>
      <c r="I810"/>
      <c r="J810"/>
      <c r="K810"/>
      <c r="L810"/>
      <c r="M810"/>
      <c r="N810"/>
      <c r="O810"/>
      <c r="P810"/>
      <c r="Q810"/>
      <c r="R810"/>
      <c r="S810"/>
      <c r="T810"/>
      <c r="U810"/>
      <c r="V810"/>
      <c r="W810"/>
      <c r="X810"/>
    </row>
    <row r="811" spans="1:24" ht="15.75" customHeight="1" x14ac:dyDescent="0.2">
      <c r="A811"/>
      <c r="B811"/>
      <c r="C811"/>
      <c r="D811"/>
      <c r="E811"/>
      <c r="F811"/>
      <c r="G811"/>
      <c r="H811"/>
      <c r="I811"/>
      <c r="J811"/>
      <c r="K811"/>
      <c r="L811"/>
      <c r="M811"/>
      <c r="N811"/>
      <c r="O811"/>
      <c r="P811"/>
      <c r="Q811"/>
      <c r="R811"/>
      <c r="S811"/>
      <c r="T811"/>
      <c r="U811"/>
      <c r="V811"/>
      <c r="W811"/>
      <c r="X811"/>
    </row>
    <row r="812" spans="1:24" ht="15.75" customHeight="1" x14ac:dyDescent="0.2">
      <c r="A812"/>
      <c r="B812"/>
      <c r="C812"/>
      <c r="D812"/>
      <c r="E812"/>
      <c r="F812"/>
      <c r="G812"/>
      <c r="H812"/>
      <c r="I812"/>
      <c r="J812"/>
      <c r="K812"/>
      <c r="L812"/>
      <c r="M812"/>
      <c r="N812"/>
      <c r="O812"/>
      <c r="P812"/>
      <c r="Q812"/>
      <c r="R812"/>
      <c r="S812"/>
      <c r="T812"/>
      <c r="U812"/>
      <c r="V812"/>
      <c r="W812"/>
      <c r="X812"/>
    </row>
    <row r="813" spans="1:24" ht="15.75" customHeight="1" x14ac:dyDescent="0.2">
      <c r="A813"/>
      <c r="B813"/>
      <c r="C813"/>
      <c r="D813"/>
      <c r="E813"/>
      <c r="F813"/>
      <c r="G813"/>
      <c r="H813"/>
      <c r="I813"/>
      <c r="J813"/>
      <c r="K813"/>
      <c r="L813"/>
      <c r="M813"/>
      <c r="N813"/>
      <c r="O813"/>
      <c r="P813"/>
      <c r="Q813"/>
      <c r="R813"/>
      <c r="S813"/>
      <c r="T813"/>
      <c r="U813"/>
      <c r="V813"/>
      <c r="W813"/>
      <c r="X813"/>
    </row>
    <row r="814" spans="1:24" ht="15.75" customHeight="1" x14ac:dyDescent="0.2">
      <c r="A814"/>
      <c r="B814"/>
      <c r="C814"/>
      <c r="D814"/>
      <c r="E814"/>
      <c r="F814"/>
      <c r="G814"/>
      <c r="H814"/>
      <c r="I814"/>
      <c r="J814"/>
      <c r="K814"/>
      <c r="L814"/>
      <c r="M814"/>
      <c r="N814"/>
      <c r="O814"/>
      <c r="P814"/>
      <c r="Q814"/>
      <c r="R814"/>
      <c r="S814"/>
      <c r="T814"/>
      <c r="U814"/>
      <c r="V814"/>
      <c r="W814"/>
      <c r="X814"/>
    </row>
    <row r="815" spans="1:24" ht="15.75" customHeight="1" x14ac:dyDescent="0.2">
      <c r="A815"/>
      <c r="B815"/>
      <c r="C815"/>
      <c r="D815"/>
      <c r="E815"/>
      <c r="F815"/>
      <c r="G815"/>
      <c r="H815"/>
      <c r="I815"/>
      <c r="J815"/>
      <c r="K815"/>
      <c r="L815"/>
      <c r="M815"/>
      <c r="N815"/>
      <c r="O815"/>
      <c r="P815"/>
      <c r="Q815"/>
      <c r="R815"/>
      <c r="S815"/>
      <c r="T815"/>
      <c r="U815"/>
      <c r="V815"/>
      <c r="W815"/>
      <c r="X815"/>
    </row>
    <row r="816" spans="1:24" ht="15.75" customHeight="1" x14ac:dyDescent="0.2">
      <c r="A816"/>
      <c r="B816"/>
      <c r="C816"/>
      <c r="D816"/>
      <c r="E816"/>
      <c r="F816"/>
      <c r="G816"/>
      <c r="H816"/>
      <c r="I816"/>
      <c r="J816"/>
      <c r="K816"/>
      <c r="L816"/>
      <c r="M816"/>
      <c r="N816"/>
      <c r="O816"/>
      <c r="P816"/>
      <c r="Q816"/>
      <c r="R816"/>
      <c r="S816"/>
      <c r="T816"/>
      <c r="U816"/>
      <c r="V816"/>
      <c r="W816"/>
      <c r="X816"/>
    </row>
    <row r="817" spans="1:24" ht="15.75" customHeight="1" x14ac:dyDescent="0.2">
      <c r="A817"/>
      <c r="B817"/>
      <c r="C817"/>
      <c r="D817"/>
      <c r="E817"/>
      <c r="F817"/>
      <c r="G817"/>
      <c r="H817"/>
      <c r="I817"/>
      <c r="J817"/>
      <c r="K817"/>
      <c r="L817"/>
      <c r="M817"/>
      <c r="N817"/>
      <c r="O817"/>
      <c r="P817"/>
      <c r="Q817"/>
      <c r="R817"/>
      <c r="S817"/>
      <c r="T817"/>
      <c r="U817"/>
      <c r="V817"/>
      <c r="W817"/>
      <c r="X817"/>
    </row>
    <row r="818" spans="1:24" ht="15.75" customHeight="1" x14ac:dyDescent="0.2">
      <c r="A818"/>
      <c r="B818"/>
      <c r="C818"/>
      <c r="D818"/>
      <c r="E818"/>
      <c r="F818"/>
      <c r="G818"/>
      <c r="H818"/>
      <c r="I818"/>
      <c r="J818"/>
      <c r="K818"/>
      <c r="L818"/>
      <c r="M818"/>
      <c r="N818"/>
      <c r="O818"/>
      <c r="P818"/>
      <c r="Q818"/>
      <c r="R818"/>
      <c r="S818"/>
      <c r="T818"/>
      <c r="U818"/>
      <c r="V818"/>
      <c r="W818"/>
      <c r="X818"/>
    </row>
    <row r="819" spans="1:24" ht="15.75" customHeight="1" x14ac:dyDescent="0.2">
      <c r="A819"/>
      <c r="B819"/>
      <c r="C819"/>
      <c r="D819"/>
      <c r="E819"/>
      <c r="F819"/>
      <c r="G819"/>
      <c r="H819"/>
      <c r="I819"/>
      <c r="J819"/>
      <c r="K819"/>
      <c r="L819"/>
      <c r="M819"/>
      <c r="N819"/>
      <c r="O819"/>
      <c r="P819"/>
      <c r="Q819"/>
      <c r="R819"/>
      <c r="S819"/>
      <c r="T819"/>
      <c r="U819"/>
      <c r="V819"/>
      <c r="W819"/>
      <c r="X819"/>
    </row>
    <row r="820" spans="1:24" ht="15.75" customHeight="1" x14ac:dyDescent="0.2">
      <c r="A820"/>
      <c r="B820"/>
      <c r="C820"/>
      <c r="D820"/>
      <c r="E820"/>
      <c r="F820"/>
      <c r="G820"/>
      <c r="H820"/>
      <c r="I820"/>
      <c r="J820"/>
      <c r="K820"/>
      <c r="L820"/>
      <c r="M820"/>
      <c r="N820"/>
      <c r="O820"/>
      <c r="P820"/>
      <c r="Q820"/>
      <c r="R820"/>
      <c r="S820"/>
      <c r="T820"/>
      <c r="U820"/>
      <c r="V820"/>
      <c r="W820"/>
      <c r="X820"/>
    </row>
    <row r="821" spans="1:24" ht="15.75" customHeight="1" x14ac:dyDescent="0.2">
      <c r="A821"/>
      <c r="B821"/>
      <c r="C821"/>
      <c r="D821"/>
      <c r="E821"/>
      <c r="F821"/>
      <c r="G821"/>
      <c r="H821"/>
      <c r="I821"/>
      <c r="J821"/>
      <c r="K821"/>
      <c r="L821"/>
      <c r="M821"/>
      <c r="N821"/>
      <c r="O821"/>
      <c r="P821"/>
      <c r="Q821"/>
      <c r="R821"/>
      <c r="S821"/>
      <c r="T821"/>
      <c r="U821"/>
      <c r="V821"/>
      <c r="W821"/>
      <c r="X821"/>
    </row>
    <row r="822" spans="1:24" ht="15.75" customHeight="1" x14ac:dyDescent="0.2">
      <c r="A822"/>
      <c r="B822"/>
      <c r="C822"/>
      <c r="D822"/>
      <c r="E822"/>
      <c r="F822"/>
      <c r="G822"/>
      <c r="H822"/>
      <c r="I822"/>
      <c r="J822"/>
      <c r="K822"/>
      <c r="L822"/>
      <c r="M822"/>
      <c r="N822"/>
      <c r="O822"/>
      <c r="P822"/>
      <c r="Q822"/>
      <c r="R822"/>
      <c r="S822"/>
      <c r="T822"/>
      <c r="U822"/>
      <c r="V822"/>
      <c r="W822"/>
      <c r="X822"/>
    </row>
    <row r="823" spans="1:24" ht="15.75" customHeight="1" x14ac:dyDescent="0.2">
      <c r="A823"/>
      <c r="B823"/>
      <c r="C823"/>
      <c r="D823"/>
      <c r="E823"/>
      <c r="F823"/>
      <c r="G823"/>
      <c r="H823"/>
      <c r="I823"/>
      <c r="J823"/>
      <c r="K823"/>
      <c r="L823"/>
      <c r="M823"/>
      <c r="N823"/>
      <c r="O823"/>
      <c r="P823"/>
      <c r="Q823"/>
      <c r="R823"/>
      <c r="S823"/>
      <c r="T823"/>
      <c r="U823"/>
      <c r="V823"/>
      <c r="W823"/>
      <c r="X823"/>
    </row>
    <row r="824" spans="1:24" ht="15.75" customHeight="1" x14ac:dyDescent="0.2">
      <c r="A824"/>
      <c r="B824"/>
      <c r="C824"/>
      <c r="D824"/>
      <c r="E824"/>
      <c r="F824"/>
      <c r="G824"/>
      <c r="H824"/>
      <c r="I824"/>
      <c r="J824"/>
      <c r="K824"/>
      <c r="L824"/>
      <c r="M824"/>
      <c r="N824"/>
      <c r="O824"/>
      <c r="P824"/>
      <c r="Q824"/>
      <c r="R824"/>
      <c r="S824"/>
      <c r="T824"/>
      <c r="U824"/>
      <c r="V824"/>
      <c r="W824"/>
      <c r="X824"/>
    </row>
    <row r="825" spans="1:24" ht="15.75" customHeight="1" x14ac:dyDescent="0.2">
      <c r="A825"/>
      <c r="B825"/>
      <c r="C825"/>
      <c r="D825"/>
      <c r="E825"/>
      <c r="F825"/>
      <c r="G825"/>
      <c r="H825"/>
      <c r="I825"/>
      <c r="J825"/>
      <c r="K825"/>
      <c r="L825"/>
      <c r="M825"/>
      <c r="N825"/>
      <c r="O825"/>
      <c r="P825"/>
      <c r="Q825"/>
      <c r="R825"/>
      <c r="S825"/>
      <c r="T825"/>
      <c r="U825"/>
      <c r="V825"/>
      <c r="W825"/>
      <c r="X825"/>
    </row>
    <row r="826" spans="1:24" ht="15.75" customHeight="1" x14ac:dyDescent="0.2">
      <c r="A826"/>
      <c r="B826"/>
      <c r="C826"/>
      <c r="D826"/>
      <c r="E826"/>
      <c r="F826"/>
      <c r="G826"/>
      <c r="H826"/>
      <c r="I826"/>
      <c r="J826"/>
      <c r="K826"/>
      <c r="L826"/>
      <c r="M826"/>
      <c r="N826"/>
      <c r="O826"/>
      <c r="P826"/>
      <c r="Q826"/>
      <c r="R826"/>
      <c r="S826"/>
      <c r="T826"/>
      <c r="U826"/>
      <c r="V826"/>
      <c r="W826"/>
      <c r="X826"/>
    </row>
    <row r="827" spans="1:24" ht="15.75" customHeight="1" x14ac:dyDescent="0.2">
      <c r="A827"/>
      <c r="B827"/>
      <c r="C827"/>
      <c r="D827"/>
      <c r="E827"/>
      <c r="F827"/>
      <c r="G827"/>
      <c r="H827"/>
      <c r="I827"/>
      <c r="J827"/>
      <c r="K827"/>
      <c r="L827"/>
      <c r="M827"/>
      <c r="N827"/>
      <c r="O827"/>
      <c r="P827"/>
      <c r="Q827"/>
      <c r="R827"/>
      <c r="S827"/>
      <c r="T827"/>
      <c r="U827"/>
      <c r="V827"/>
      <c r="W827"/>
      <c r="X827"/>
    </row>
    <row r="828" spans="1:24" ht="15.75" customHeight="1" x14ac:dyDescent="0.2">
      <c r="A828"/>
      <c r="B828"/>
      <c r="C828"/>
      <c r="D828"/>
      <c r="E828"/>
      <c r="F828"/>
      <c r="G828"/>
      <c r="H828"/>
      <c r="I828"/>
      <c r="J828"/>
      <c r="K828"/>
      <c r="L828"/>
      <c r="M828"/>
      <c r="N828"/>
      <c r="O828"/>
      <c r="P828"/>
      <c r="Q828"/>
      <c r="R828"/>
      <c r="S828"/>
      <c r="T828"/>
      <c r="U828"/>
      <c r="V828"/>
      <c r="W828"/>
      <c r="X828"/>
    </row>
    <row r="829" spans="1:24" ht="15.75" customHeight="1" x14ac:dyDescent="0.2">
      <c r="A829"/>
      <c r="B829"/>
      <c r="C829"/>
      <c r="D829"/>
      <c r="E829"/>
      <c r="F829"/>
      <c r="G829"/>
      <c r="H829"/>
      <c r="I829"/>
      <c r="J829"/>
      <c r="K829"/>
      <c r="L829"/>
      <c r="M829"/>
      <c r="N829"/>
      <c r="O829"/>
      <c r="P829"/>
      <c r="Q829"/>
      <c r="R829"/>
      <c r="S829"/>
      <c r="T829"/>
      <c r="U829"/>
      <c r="V829"/>
      <c r="W829"/>
      <c r="X829"/>
    </row>
    <row r="830" spans="1:24" ht="15.75" customHeight="1" x14ac:dyDescent="0.2">
      <c r="A830"/>
      <c r="B830"/>
      <c r="C830"/>
      <c r="D830"/>
      <c r="E830"/>
      <c r="F830"/>
      <c r="G830"/>
      <c r="H830"/>
      <c r="I830"/>
      <c r="J830"/>
      <c r="K830"/>
      <c r="L830"/>
      <c r="M830"/>
      <c r="N830"/>
      <c r="O830"/>
      <c r="P830"/>
      <c r="Q830"/>
      <c r="R830"/>
      <c r="S830"/>
      <c r="T830"/>
      <c r="U830"/>
      <c r="V830"/>
      <c r="W830"/>
      <c r="X830"/>
    </row>
    <row r="831" spans="1:24" ht="15.75" customHeight="1" x14ac:dyDescent="0.2">
      <c r="A831"/>
      <c r="B831"/>
      <c r="C831"/>
      <c r="D831"/>
      <c r="E831"/>
      <c r="F831"/>
      <c r="G831"/>
      <c r="H831"/>
      <c r="I831"/>
      <c r="J831"/>
      <c r="K831"/>
      <c r="L831"/>
      <c r="M831"/>
      <c r="N831"/>
      <c r="O831"/>
      <c r="P831"/>
      <c r="Q831"/>
      <c r="R831"/>
      <c r="S831"/>
      <c r="T831"/>
      <c r="U831"/>
      <c r="V831"/>
      <c r="W831"/>
      <c r="X831"/>
    </row>
    <row r="832" spans="1:24" ht="15.75" customHeight="1" x14ac:dyDescent="0.2">
      <c r="A832"/>
      <c r="B832"/>
      <c r="C832"/>
      <c r="D832"/>
      <c r="E832"/>
      <c r="F832"/>
      <c r="G832"/>
      <c r="H832"/>
      <c r="I832"/>
      <c r="J832"/>
      <c r="K832"/>
      <c r="L832"/>
      <c r="M832"/>
      <c r="N832"/>
      <c r="O832"/>
      <c r="P832"/>
      <c r="Q832"/>
      <c r="R832"/>
      <c r="S832"/>
      <c r="T832"/>
      <c r="U832"/>
      <c r="V832"/>
      <c r="W832"/>
      <c r="X832"/>
    </row>
    <row r="833" spans="1:24" ht="15.75" customHeight="1" x14ac:dyDescent="0.2">
      <c r="A833"/>
      <c r="B833"/>
      <c r="C833"/>
      <c r="D833"/>
      <c r="E833"/>
      <c r="F833"/>
      <c r="G833"/>
      <c r="H833"/>
      <c r="I833"/>
      <c r="J833"/>
      <c r="K833"/>
      <c r="L833"/>
      <c r="M833"/>
      <c r="N833"/>
      <c r="O833"/>
      <c r="P833"/>
      <c r="Q833"/>
      <c r="R833"/>
      <c r="S833"/>
      <c r="T833"/>
      <c r="U833"/>
      <c r="V833"/>
      <c r="W833"/>
      <c r="X833"/>
    </row>
    <row r="834" spans="1:24" ht="15.75" customHeight="1" x14ac:dyDescent="0.2">
      <c r="A834"/>
      <c r="B834"/>
      <c r="C834"/>
      <c r="D834"/>
      <c r="E834"/>
      <c r="F834"/>
      <c r="G834"/>
      <c r="H834"/>
      <c r="I834"/>
      <c r="J834"/>
      <c r="K834"/>
      <c r="L834"/>
      <c r="M834"/>
      <c r="N834"/>
      <c r="O834"/>
      <c r="P834"/>
      <c r="Q834"/>
      <c r="R834"/>
      <c r="S834"/>
      <c r="T834"/>
      <c r="U834"/>
      <c r="V834"/>
      <c r="W834"/>
      <c r="X834"/>
    </row>
    <row r="835" spans="1:24" ht="15.75" customHeight="1" x14ac:dyDescent="0.2">
      <c r="A835"/>
      <c r="B835"/>
      <c r="C835"/>
      <c r="D835"/>
      <c r="E835"/>
      <c r="F835"/>
      <c r="G835"/>
      <c r="H835"/>
      <c r="I835"/>
      <c r="J835"/>
      <c r="K835"/>
      <c r="L835"/>
      <c r="M835"/>
      <c r="N835"/>
      <c r="O835"/>
      <c r="P835"/>
      <c r="Q835"/>
      <c r="R835"/>
      <c r="S835"/>
      <c r="T835"/>
      <c r="U835"/>
      <c r="V835"/>
      <c r="W835"/>
      <c r="X835"/>
    </row>
    <row r="836" spans="1:24" ht="15.75" customHeight="1" x14ac:dyDescent="0.2">
      <c r="A836"/>
      <c r="B836"/>
      <c r="C836"/>
      <c r="D836"/>
      <c r="E836"/>
      <c r="F836"/>
      <c r="G836"/>
      <c r="H836"/>
      <c r="I836"/>
      <c r="J836"/>
      <c r="K836"/>
      <c r="L836"/>
      <c r="M836"/>
      <c r="N836"/>
      <c r="O836"/>
      <c r="P836"/>
      <c r="Q836"/>
      <c r="R836"/>
      <c r="S836"/>
      <c r="T836"/>
      <c r="U836"/>
      <c r="V836"/>
      <c r="W836"/>
      <c r="X836"/>
    </row>
    <row r="837" spans="1:24" ht="15.75" customHeight="1" x14ac:dyDescent="0.2">
      <c r="A837"/>
      <c r="B837"/>
      <c r="C837"/>
      <c r="D837"/>
      <c r="E837"/>
      <c r="F837"/>
      <c r="G837"/>
      <c r="H837"/>
      <c r="I837"/>
      <c r="J837"/>
      <c r="K837"/>
      <c r="L837"/>
      <c r="M837"/>
      <c r="N837"/>
      <c r="O837"/>
      <c r="P837"/>
      <c r="Q837"/>
      <c r="R837"/>
      <c r="S837"/>
      <c r="T837"/>
      <c r="U837"/>
      <c r="V837"/>
      <c r="W837"/>
      <c r="X837"/>
    </row>
    <row r="838" spans="1:24" ht="15.75" customHeight="1" x14ac:dyDescent="0.2">
      <c r="A838"/>
      <c r="B838"/>
      <c r="C838"/>
      <c r="D838"/>
      <c r="E838"/>
      <c r="F838"/>
      <c r="G838"/>
      <c r="H838"/>
      <c r="I838"/>
      <c r="J838"/>
      <c r="K838"/>
      <c r="L838"/>
      <c r="M838"/>
      <c r="N838"/>
      <c r="O838"/>
      <c r="P838"/>
      <c r="Q838"/>
      <c r="R838"/>
      <c r="S838"/>
      <c r="T838"/>
      <c r="U838"/>
      <c r="V838"/>
      <c r="W838"/>
      <c r="X838"/>
    </row>
    <row r="839" spans="1:24" ht="15.75" customHeight="1" x14ac:dyDescent="0.2">
      <c r="A839"/>
      <c r="B839"/>
      <c r="C839"/>
      <c r="D839"/>
      <c r="E839"/>
      <c r="F839"/>
      <c r="G839"/>
      <c r="H839"/>
      <c r="I839"/>
      <c r="J839"/>
      <c r="K839"/>
      <c r="L839"/>
      <c r="M839"/>
      <c r="N839"/>
      <c r="O839"/>
      <c r="P839"/>
      <c r="Q839"/>
      <c r="R839"/>
      <c r="S839"/>
      <c r="T839"/>
      <c r="U839"/>
      <c r="V839"/>
      <c r="W839"/>
      <c r="X839"/>
    </row>
    <row r="840" spans="1:24" ht="15.75" customHeight="1" x14ac:dyDescent="0.2">
      <c r="A840"/>
      <c r="B840"/>
      <c r="C840"/>
      <c r="D840"/>
      <c r="E840"/>
      <c r="F840"/>
      <c r="G840"/>
      <c r="H840"/>
      <c r="I840"/>
      <c r="J840"/>
      <c r="K840"/>
      <c r="L840"/>
      <c r="M840"/>
      <c r="N840"/>
      <c r="O840"/>
      <c r="P840"/>
      <c r="Q840"/>
      <c r="R840"/>
      <c r="S840"/>
      <c r="T840"/>
      <c r="U840"/>
      <c r="V840"/>
      <c r="W840"/>
      <c r="X840"/>
    </row>
    <row r="841" spans="1:24" ht="15.75" customHeight="1" x14ac:dyDescent="0.2">
      <c r="A841"/>
      <c r="B841"/>
      <c r="C841"/>
      <c r="D841"/>
      <c r="E841"/>
      <c r="F841"/>
      <c r="G841"/>
      <c r="H841"/>
      <c r="I841"/>
      <c r="J841"/>
      <c r="K841"/>
      <c r="L841"/>
      <c r="M841"/>
      <c r="N841"/>
      <c r="O841"/>
      <c r="P841"/>
      <c r="Q841"/>
      <c r="R841"/>
      <c r="S841"/>
      <c r="T841"/>
      <c r="U841"/>
      <c r="V841"/>
      <c r="W841"/>
      <c r="X841"/>
    </row>
    <row r="842" spans="1:24" ht="15.75" customHeight="1" x14ac:dyDescent="0.2">
      <c r="A842"/>
      <c r="B842"/>
      <c r="C842"/>
      <c r="D842"/>
      <c r="E842"/>
      <c r="F842"/>
      <c r="G842"/>
      <c r="H842"/>
      <c r="I842"/>
      <c r="J842"/>
      <c r="K842"/>
      <c r="L842"/>
      <c r="M842"/>
      <c r="N842"/>
      <c r="O842"/>
      <c r="P842"/>
      <c r="Q842"/>
      <c r="R842"/>
      <c r="S842"/>
      <c r="T842"/>
      <c r="U842"/>
      <c r="V842"/>
      <c r="W842"/>
      <c r="X842"/>
    </row>
    <row r="843" spans="1:24" ht="15.75" customHeight="1" x14ac:dyDescent="0.2">
      <c r="A843"/>
      <c r="B843"/>
      <c r="C843"/>
      <c r="D843"/>
      <c r="E843"/>
      <c r="F843"/>
      <c r="G843"/>
      <c r="H843"/>
      <c r="I843"/>
      <c r="J843"/>
      <c r="K843"/>
      <c r="L843"/>
      <c r="M843"/>
      <c r="N843"/>
      <c r="O843"/>
      <c r="P843"/>
      <c r="Q843"/>
      <c r="R843"/>
      <c r="S843"/>
      <c r="T843"/>
      <c r="U843"/>
      <c r="V843"/>
      <c r="W843"/>
      <c r="X843"/>
    </row>
    <row r="844" spans="1:24" ht="15.75" customHeight="1" x14ac:dyDescent="0.2">
      <c r="A844"/>
      <c r="B844"/>
      <c r="C844"/>
      <c r="D844"/>
      <c r="E844"/>
      <c r="F844"/>
      <c r="G844"/>
      <c r="H844"/>
      <c r="I844"/>
      <c r="J844"/>
      <c r="K844"/>
      <c r="L844"/>
      <c r="M844"/>
      <c r="N844"/>
      <c r="O844"/>
      <c r="P844"/>
      <c r="Q844"/>
      <c r="R844"/>
      <c r="S844"/>
      <c r="T844"/>
      <c r="U844"/>
      <c r="V844"/>
      <c r="W844"/>
      <c r="X844"/>
    </row>
    <row r="845" spans="1:24" ht="15.75" customHeight="1" x14ac:dyDescent="0.2">
      <c r="A845"/>
      <c r="B845"/>
      <c r="C845"/>
      <c r="D845"/>
      <c r="E845"/>
      <c r="F845"/>
      <c r="G845"/>
      <c r="H845"/>
      <c r="I845"/>
      <c r="J845"/>
      <c r="K845"/>
      <c r="L845"/>
      <c r="M845"/>
      <c r="N845"/>
      <c r="O845"/>
      <c r="P845"/>
      <c r="Q845"/>
      <c r="R845"/>
      <c r="S845"/>
      <c r="T845"/>
      <c r="U845"/>
      <c r="V845"/>
      <c r="W845"/>
      <c r="X845"/>
    </row>
    <row r="846" spans="1:24" ht="15.75" customHeight="1" x14ac:dyDescent="0.2">
      <c r="A846"/>
      <c r="B846"/>
      <c r="C846"/>
      <c r="D846"/>
      <c r="E846"/>
      <c r="F846"/>
      <c r="G846"/>
      <c r="H846"/>
      <c r="I846"/>
      <c r="J846"/>
      <c r="K846"/>
      <c r="L846"/>
      <c r="M846"/>
      <c r="N846"/>
      <c r="O846"/>
      <c r="P846"/>
      <c r="Q846"/>
      <c r="R846"/>
      <c r="S846"/>
      <c r="T846"/>
      <c r="U846"/>
      <c r="V846"/>
      <c r="W846"/>
      <c r="X846"/>
    </row>
    <row r="847" spans="1:24" ht="15.75" customHeight="1" x14ac:dyDescent="0.2">
      <c r="A847"/>
      <c r="B847"/>
      <c r="C847"/>
      <c r="D847"/>
      <c r="E847"/>
      <c r="F847"/>
      <c r="G847"/>
      <c r="H847"/>
      <c r="I847"/>
      <c r="J847"/>
      <c r="K847"/>
      <c r="L847"/>
      <c r="M847"/>
      <c r="N847"/>
      <c r="O847"/>
      <c r="P847"/>
      <c r="Q847"/>
      <c r="R847"/>
      <c r="S847"/>
      <c r="T847"/>
      <c r="U847"/>
      <c r="V847"/>
      <c r="W847"/>
      <c r="X847"/>
    </row>
    <row r="848" spans="1:24" ht="15.75" customHeight="1" x14ac:dyDescent="0.2">
      <c r="A848"/>
      <c r="B848"/>
      <c r="C848"/>
      <c r="D848"/>
      <c r="E848"/>
      <c r="F848"/>
      <c r="G848"/>
      <c r="H848"/>
      <c r="I848"/>
      <c r="J848"/>
      <c r="K848"/>
      <c r="L848"/>
      <c r="M848"/>
      <c r="N848"/>
      <c r="O848"/>
      <c r="P848"/>
      <c r="Q848"/>
      <c r="R848"/>
      <c r="S848"/>
      <c r="T848"/>
      <c r="U848"/>
      <c r="V848"/>
      <c r="W848"/>
      <c r="X848"/>
    </row>
    <row r="849" spans="1:24" ht="15.75" customHeight="1" x14ac:dyDescent="0.2">
      <c r="A849"/>
      <c r="B849"/>
      <c r="C849"/>
      <c r="D849"/>
      <c r="E849"/>
      <c r="F849"/>
      <c r="G849"/>
      <c r="H849"/>
      <c r="I849"/>
      <c r="J849"/>
      <c r="K849"/>
      <c r="L849"/>
      <c r="M849"/>
      <c r="N849"/>
      <c r="O849"/>
      <c r="P849"/>
      <c r="Q849"/>
      <c r="R849"/>
      <c r="S849"/>
      <c r="T849"/>
      <c r="U849"/>
      <c r="V849"/>
      <c r="W849"/>
      <c r="X849"/>
    </row>
    <row r="850" spans="1:24" ht="15.75" customHeight="1" x14ac:dyDescent="0.2">
      <c r="A850"/>
      <c r="B850"/>
      <c r="C850"/>
      <c r="D850"/>
      <c r="E850"/>
      <c r="F850"/>
      <c r="G850"/>
      <c r="H850"/>
      <c r="I850"/>
      <c r="J850"/>
      <c r="K850"/>
      <c r="L850"/>
      <c r="M850"/>
      <c r="N850"/>
      <c r="O850"/>
      <c r="P850"/>
      <c r="Q850"/>
      <c r="R850"/>
      <c r="S850"/>
      <c r="T850"/>
      <c r="U850"/>
      <c r="V850"/>
      <c r="W850"/>
      <c r="X850"/>
    </row>
    <row r="851" spans="1:24" ht="15.75" customHeight="1" x14ac:dyDescent="0.2">
      <c r="A851"/>
      <c r="B851"/>
      <c r="C851"/>
      <c r="D851"/>
      <c r="E851"/>
      <c r="F851"/>
      <c r="G851"/>
      <c r="H851"/>
      <c r="I851"/>
      <c r="J851"/>
      <c r="K851"/>
      <c r="L851"/>
      <c r="M851"/>
      <c r="N851"/>
      <c r="O851"/>
      <c r="P851"/>
      <c r="Q851"/>
      <c r="R851"/>
      <c r="S851"/>
      <c r="T851"/>
      <c r="U851"/>
      <c r="V851"/>
      <c r="W851"/>
      <c r="X851"/>
    </row>
    <row r="852" spans="1:24" ht="15.75" customHeight="1" x14ac:dyDescent="0.2">
      <c r="A852"/>
      <c r="B852"/>
      <c r="C852"/>
      <c r="D852"/>
      <c r="E852"/>
      <c r="F852"/>
      <c r="G852"/>
      <c r="H852"/>
      <c r="I852"/>
      <c r="J852"/>
      <c r="K852"/>
      <c r="L852"/>
      <c r="M852"/>
      <c r="N852"/>
      <c r="O852"/>
      <c r="P852"/>
      <c r="Q852"/>
      <c r="R852"/>
      <c r="S852"/>
      <c r="T852"/>
      <c r="U852"/>
      <c r="V852"/>
      <c r="W852"/>
      <c r="X852"/>
    </row>
    <row r="853" spans="1:24" ht="15.75" customHeight="1" x14ac:dyDescent="0.2">
      <c r="A853"/>
      <c r="B853"/>
      <c r="C853"/>
      <c r="D853"/>
      <c r="E853"/>
      <c r="F853"/>
      <c r="G853"/>
      <c r="H853"/>
      <c r="I853"/>
      <c r="J853"/>
      <c r="K853"/>
      <c r="L853"/>
      <c r="M853"/>
      <c r="N853"/>
      <c r="O853"/>
      <c r="P853"/>
      <c r="Q853"/>
      <c r="R853"/>
      <c r="S853"/>
      <c r="T853"/>
      <c r="U853"/>
      <c r="V853"/>
      <c r="W853"/>
      <c r="X853"/>
    </row>
    <row r="854" spans="1:24" ht="15.75" customHeight="1" x14ac:dyDescent="0.2">
      <c r="A854"/>
      <c r="B854"/>
      <c r="C854"/>
      <c r="D854"/>
      <c r="E854"/>
      <c r="F854"/>
      <c r="G854"/>
      <c r="H854"/>
      <c r="I854"/>
      <c r="J854"/>
      <c r="K854"/>
      <c r="L854"/>
      <c r="M854"/>
      <c r="N854"/>
      <c r="O854"/>
      <c r="P854"/>
      <c r="Q854"/>
      <c r="R854"/>
      <c r="S854"/>
      <c r="T854"/>
      <c r="U854"/>
      <c r="V854"/>
      <c r="W854"/>
      <c r="X854"/>
    </row>
    <row r="855" spans="1:24" ht="15.75" customHeight="1" x14ac:dyDescent="0.2">
      <c r="A855"/>
      <c r="B855"/>
      <c r="C855"/>
      <c r="D855"/>
      <c r="E855"/>
      <c r="F855"/>
      <c r="G855"/>
      <c r="H855"/>
      <c r="I855"/>
      <c r="J855"/>
      <c r="K855"/>
      <c r="L855"/>
      <c r="M855"/>
      <c r="N855"/>
      <c r="O855"/>
      <c r="P855"/>
      <c r="Q855"/>
      <c r="R855"/>
      <c r="S855"/>
      <c r="T855"/>
      <c r="U855"/>
      <c r="V855"/>
      <c r="W855"/>
      <c r="X855"/>
    </row>
    <row r="856" spans="1:24" ht="15.75" customHeight="1" x14ac:dyDescent="0.2">
      <c r="A856"/>
      <c r="B856"/>
      <c r="C856"/>
      <c r="D856"/>
      <c r="E856"/>
      <c r="F856"/>
      <c r="G856"/>
      <c r="H856"/>
      <c r="I856"/>
      <c r="J856"/>
      <c r="K856"/>
      <c r="L856"/>
      <c r="M856"/>
      <c r="N856"/>
      <c r="O856"/>
      <c r="P856"/>
      <c r="Q856"/>
      <c r="R856"/>
      <c r="S856"/>
      <c r="T856"/>
      <c r="U856"/>
      <c r="V856"/>
      <c r="W856"/>
      <c r="X856"/>
    </row>
    <row r="857" spans="1:24" ht="15.75" customHeight="1" x14ac:dyDescent="0.2">
      <c r="A857"/>
      <c r="B857"/>
      <c r="C857"/>
      <c r="D857"/>
      <c r="E857"/>
      <c r="F857"/>
      <c r="G857"/>
      <c r="H857"/>
      <c r="I857"/>
      <c r="J857"/>
      <c r="K857"/>
      <c r="L857"/>
      <c r="M857"/>
      <c r="N857"/>
      <c r="O857"/>
      <c r="P857"/>
      <c r="Q857"/>
      <c r="R857"/>
      <c r="S857"/>
      <c r="T857"/>
      <c r="U857"/>
      <c r="V857"/>
      <c r="W857"/>
      <c r="X857"/>
    </row>
    <row r="858" spans="1:24" ht="15.75" customHeight="1" x14ac:dyDescent="0.2">
      <c r="A858"/>
      <c r="B858"/>
      <c r="C858"/>
      <c r="D858"/>
      <c r="E858"/>
      <c r="F858"/>
      <c r="G858"/>
      <c r="H858"/>
      <c r="I858"/>
      <c r="J858"/>
      <c r="K858"/>
      <c r="L858"/>
      <c r="M858"/>
      <c r="N858"/>
      <c r="O858"/>
      <c r="P858"/>
      <c r="Q858"/>
      <c r="R858"/>
      <c r="S858"/>
      <c r="T858"/>
      <c r="U858"/>
      <c r="V858"/>
      <c r="W858"/>
      <c r="X858"/>
    </row>
    <row r="859" spans="1:24" ht="15.75" customHeight="1" x14ac:dyDescent="0.2">
      <c r="A859"/>
      <c r="B859"/>
      <c r="C859"/>
      <c r="D859"/>
      <c r="E859"/>
      <c r="F859"/>
      <c r="G859"/>
      <c r="H859"/>
      <c r="I859"/>
      <c r="J859"/>
      <c r="K859"/>
      <c r="L859"/>
      <c r="M859"/>
      <c r="N859"/>
      <c r="O859"/>
      <c r="P859"/>
      <c r="Q859"/>
      <c r="R859"/>
      <c r="S859"/>
      <c r="T859"/>
      <c r="U859"/>
      <c r="V859"/>
      <c r="W859"/>
      <c r="X859"/>
    </row>
    <row r="860" spans="1:24" ht="15.75" customHeight="1" x14ac:dyDescent="0.2">
      <c r="A860"/>
      <c r="B860"/>
      <c r="C860"/>
      <c r="D860"/>
      <c r="E860"/>
      <c r="F860"/>
      <c r="G860"/>
      <c r="H860"/>
      <c r="I860"/>
      <c r="J860"/>
      <c r="K860"/>
      <c r="L860"/>
      <c r="M860"/>
      <c r="N860"/>
      <c r="O860"/>
      <c r="P860"/>
      <c r="Q860"/>
      <c r="R860"/>
      <c r="S860"/>
      <c r="T860"/>
      <c r="U860"/>
      <c r="V860"/>
      <c r="W860"/>
      <c r="X860"/>
    </row>
    <row r="861" spans="1:24" ht="15.75" customHeight="1" x14ac:dyDescent="0.2">
      <c r="A861"/>
      <c r="B861"/>
      <c r="C861"/>
      <c r="D861"/>
      <c r="E861"/>
      <c r="F861"/>
      <c r="G861"/>
      <c r="H861"/>
      <c r="I861"/>
      <c r="J861"/>
      <c r="K861"/>
      <c r="L861"/>
      <c r="M861"/>
      <c r="N861"/>
      <c r="O861"/>
      <c r="P861"/>
      <c r="Q861"/>
      <c r="R861"/>
      <c r="S861"/>
      <c r="T861"/>
      <c r="U861"/>
      <c r="V861"/>
      <c r="W861"/>
      <c r="X861"/>
    </row>
    <row r="862" spans="1:24" ht="15.75" customHeight="1" x14ac:dyDescent="0.2">
      <c r="A862"/>
      <c r="B862"/>
      <c r="C862"/>
      <c r="D862"/>
      <c r="E862"/>
      <c r="F862"/>
      <c r="G862"/>
      <c r="H862"/>
      <c r="I862"/>
      <c r="J862"/>
      <c r="K862"/>
      <c r="L862"/>
      <c r="M862"/>
      <c r="N862"/>
      <c r="O862"/>
      <c r="P862"/>
      <c r="Q862"/>
      <c r="R862"/>
      <c r="S862"/>
      <c r="T862"/>
      <c r="U862"/>
      <c r="V862"/>
      <c r="W862"/>
      <c r="X862"/>
    </row>
    <row r="863" spans="1:24" ht="15.75" customHeight="1" x14ac:dyDescent="0.2">
      <c r="A863"/>
      <c r="B863"/>
      <c r="C863"/>
      <c r="D863"/>
      <c r="E863"/>
      <c r="F863"/>
      <c r="G863"/>
      <c r="H863"/>
      <c r="I863"/>
      <c r="J863"/>
      <c r="K863"/>
      <c r="L863"/>
      <c r="M863"/>
      <c r="N863"/>
      <c r="O863"/>
      <c r="P863"/>
      <c r="Q863"/>
      <c r="R863"/>
      <c r="S863"/>
      <c r="T863"/>
      <c r="U863"/>
      <c r="V863"/>
      <c r="W863"/>
      <c r="X863"/>
    </row>
    <row r="864" spans="1:24" ht="15.75" customHeight="1" x14ac:dyDescent="0.2">
      <c r="A864"/>
      <c r="B864"/>
      <c r="C864"/>
      <c r="D864"/>
      <c r="E864"/>
      <c r="F864"/>
      <c r="G864"/>
      <c r="H864"/>
      <c r="I864"/>
      <c r="J864"/>
      <c r="K864"/>
      <c r="L864"/>
      <c r="M864"/>
      <c r="N864"/>
      <c r="O864"/>
      <c r="P864"/>
      <c r="Q864"/>
      <c r="R864"/>
      <c r="S864"/>
      <c r="T864"/>
      <c r="U864"/>
      <c r="V864"/>
      <c r="W864"/>
      <c r="X864"/>
    </row>
    <row r="865" spans="1:24" ht="15.75" customHeight="1" x14ac:dyDescent="0.2">
      <c r="A865"/>
      <c r="B865"/>
      <c r="C865"/>
      <c r="D865"/>
      <c r="E865"/>
      <c r="F865"/>
      <c r="G865"/>
      <c r="H865"/>
      <c r="I865"/>
      <c r="J865"/>
      <c r="K865"/>
      <c r="L865"/>
      <c r="M865"/>
      <c r="N865"/>
      <c r="O865"/>
      <c r="P865"/>
      <c r="Q865"/>
      <c r="R865"/>
      <c r="S865"/>
      <c r="T865"/>
      <c r="U865"/>
      <c r="V865"/>
      <c r="W865"/>
      <c r="X865"/>
    </row>
    <row r="866" spans="1:24" ht="15.75" customHeight="1" x14ac:dyDescent="0.2">
      <c r="A866"/>
      <c r="B866"/>
      <c r="C866"/>
      <c r="D866"/>
      <c r="E866"/>
      <c r="F866"/>
      <c r="G866"/>
      <c r="H866"/>
      <c r="I866"/>
      <c r="J866"/>
      <c r="K866"/>
      <c r="L866"/>
      <c r="M866"/>
      <c r="N866"/>
      <c r="O866"/>
      <c r="P866"/>
      <c r="Q866"/>
      <c r="R866"/>
      <c r="S866"/>
      <c r="T866"/>
      <c r="U866"/>
      <c r="V866"/>
      <c r="W866"/>
      <c r="X866"/>
    </row>
    <row r="867" spans="1:24" ht="15.75" customHeight="1" x14ac:dyDescent="0.2">
      <c r="A867"/>
      <c r="B867"/>
      <c r="C867"/>
      <c r="D867"/>
      <c r="E867"/>
      <c r="F867"/>
      <c r="G867"/>
      <c r="H867"/>
      <c r="I867"/>
      <c r="J867"/>
      <c r="K867"/>
      <c r="L867"/>
      <c r="M867"/>
      <c r="N867"/>
      <c r="O867"/>
      <c r="P867"/>
      <c r="Q867"/>
      <c r="R867"/>
      <c r="S867"/>
      <c r="T867"/>
      <c r="U867"/>
      <c r="V867"/>
      <c r="W867"/>
      <c r="X867"/>
    </row>
    <row r="868" spans="1:24" ht="15.75" customHeight="1" x14ac:dyDescent="0.2">
      <c r="A868"/>
      <c r="B868"/>
      <c r="C868"/>
      <c r="D868"/>
      <c r="E868"/>
      <c r="F868"/>
      <c r="G868"/>
      <c r="H868"/>
      <c r="I868"/>
      <c r="J868"/>
      <c r="K868"/>
      <c r="L868"/>
      <c r="M868"/>
      <c r="N868"/>
      <c r="O868"/>
      <c r="P868"/>
      <c r="Q868"/>
      <c r="R868"/>
      <c r="S868"/>
      <c r="T868"/>
      <c r="U868"/>
      <c r="V868"/>
      <c r="W868"/>
      <c r="X868"/>
    </row>
    <row r="869" spans="1:24" ht="15.75" customHeight="1" x14ac:dyDescent="0.2">
      <c r="A869"/>
      <c r="B869"/>
      <c r="C869"/>
      <c r="D869"/>
      <c r="E869"/>
      <c r="F869"/>
      <c r="G869"/>
      <c r="H869"/>
      <c r="I869"/>
      <c r="J869"/>
      <c r="K869"/>
      <c r="L869"/>
      <c r="M869"/>
      <c r="N869"/>
      <c r="O869"/>
      <c r="P869"/>
      <c r="Q869"/>
      <c r="R869"/>
      <c r="S869"/>
      <c r="T869"/>
      <c r="U869"/>
      <c r="V869"/>
      <c r="W869"/>
      <c r="X869"/>
    </row>
    <row r="870" spans="1:24" ht="15.75" customHeight="1" x14ac:dyDescent="0.2">
      <c r="A870"/>
      <c r="B870"/>
      <c r="C870"/>
      <c r="D870"/>
      <c r="E870"/>
      <c r="F870"/>
      <c r="G870"/>
      <c r="H870"/>
      <c r="I870"/>
      <c r="J870"/>
      <c r="K870"/>
      <c r="L870"/>
      <c r="M870"/>
      <c r="N870"/>
      <c r="O870"/>
      <c r="P870"/>
      <c r="Q870"/>
      <c r="R870"/>
      <c r="S870"/>
      <c r="T870"/>
      <c r="U870"/>
      <c r="V870"/>
      <c r="W870"/>
      <c r="X870"/>
    </row>
    <row r="871" spans="1:24" ht="15.75" customHeight="1" x14ac:dyDescent="0.2">
      <c r="A871"/>
      <c r="B871"/>
      <c r="C871"/>
      <c r="D871"/>
      <c r="E871"/>
      <c r="F871"/>
      <c r="G871"/>
      <c r="H871"/>
      <c r="I871"/>
      <c r="J871"/>
      <c r="K871"/>
      <c r="L871"/>
      <c r="M871"/>
      <c r="N871"/>
      <c r="O871"/>
      <c r="P871"/>
      <c r="Q871"/>
      <c r="R871"/>
      <c r="S871"/>
      <c r="T871"/>
      <c r="U871"/>
      <c r="V871"/>
      <c r="W871"/>
      <c r="X871"/>
    </row>
    <row r="872" spans="1:24" ht="15.75" customHeight="1" x14ac:dyDescent="0.2">
      <c r="A872"/>
      <c r="B872"/>
      <c r="C872"/>
      <c r="D872"/>
      <c r="E872"/>
      <c r="F872"/>
      <c r="G872"/>
      <c r="H872"/>
      <c r="I872"/>
      <c r="J872"/>
      <c r="K872"/>
      <c r="L872"/>
      <c r="M872"/>
      <c r="N872"/>
      <c r="O872"/>
      <c r="P872"/>
      <c r="Q872"/>
      <c r="R872"/>
      <c r="S872"/>
      <c r="T872"/>
      <c r="U872"/>
      <c r="V872"/>
      <c r="W872"/>
      <c r="X872"/>
    </row>
    <row r="873" spans="1:24" ht="15.75" customHeight="1" x14ac:dyDescent="0.2">
      <c r="A873"/>
      <c r="B873"/>
      <c r="C873"/>
      <c r="D873"/>
      <c r="E873"/>
      <c r="F873"/>
      <c r="G873"/>
      <c r="H873"/>
      <c r="I873"/>
      <c r="J873"/>
      <c r="K873"/>
      <c r="L873"/>
      <c r="M873"/>
      <c r="N873"/>
      <c r="O873"/>
      <c r="P873"/>
      <c r="Q873"/>
      <c r="R873"/>
      <c r="S873"/>
      <c r="T873"/>
      <c r="U873"/>
      <c r="V873"/>
      <c r="W873"/>
      <c r="X873"/>
    </row>
    <row r="874" spans="1:24" ht="15.75" customHeight="1" x14ac:dyDescent="0.2">
      <c r="A874"/>
      <c r="B874"/>
      <c r="C874"/>
      <c r="D874"/>
      <c r="E874"/>
      <c r="F874"/>
      <c r="G874"/>
      <c r="H874"/>
      <c r="I874"/>
      <c r="J874"/>
      <c r="K874"/>
      <c r="L874"/>
      <c r="M874"/>
      <c r="N874"/>
      <c r="O874"/>
      <c r="P874"/>
      <c r="Q874"/>
      <c r="R874"/>
      <c r="S874"/>
      <c r="T874"/>
      <c r="U874"/>
      <c r="V874"/>
      <c r="W874"/>
      <c r="X874"/>
    </row>
    <row r="875" spans="1:24" ht="15.75" customHeight="1" x14ac:dyDescent="0.2">
      <c r="A875"/>
      <c r="B875"/>
      <c r="C875"/>
      <c r="D875"/>
      <c r="E875"/>
      <c r="F875"/>
      <c r="G875"/>
      <c r="H875"/>
      <c r="I875"/>
      <c r="J875"/>
      <c r="K875"/>
      <c r="L875"/>
      <c r="M875"/>
      <c r="N875"/>
      <c r="O875"/>
      <c r="P875"/>
      <c r="Q875"/>
      <c r="R875"/>
      <c r="S875"/>
      <c r="T875"/>
      <c r="U875"/>
      <c r="V875"/>
      <c r="W875"/>
      <c r="X875"/>
    </row>
    <row r="876" spans="1:24" ht="15.75" customHeight="1" x14ac:dyDescent="0.2">
      <c r="A876"/>
      <c r="B876"/>
      <c r="C876"/>
      <c r="D876"/>
      <c r="E876"/>
      <c r="F876"/>
      <c r="G876"/>
      <c r="H876"/>
      <c r="I876"/>
      <c r="J876"/>
      <c r="K876"/>
      <c r="L876"/>
      <c r="M876"/>
      <c r="N876"/>
      <c r="O876"/>
      <c r="P876"/>
      <c r="Q876"/>
      <c r="R876"/>
      <c r="S876"/>
      <c r="T876"/>
      <c r="U876"/>
      <c r="V876"/>
      <c r="W876"/>
      <c r="X876"/>
    </row>
    <row r="877" spans="1:24" ht="15.75" customHeight="1" x14ac:dyDescent="0.2">
      <c r="A877"/>
      <c r="B877"/>
      <c r="C877"/>
      <c r="D877"/>
      <c r="E877"/>
      <c r="F877"/>
      <c r="G877"/>
      <c r="H877"/>
      <c r="I877"/>
      <c r="J877"/>
      <c r="K877"/>
      <c r="L877"/>
      <c r="M877"/>
      <c r="N877"/>
      <c r="O877"/>
      <c r="P877"/>
      <c r="Q877"/>
      <c r="R877"/>
      <c r="S877"/>
      <c r="T877"/>
      <c r="U877"/>
      <c r="V877"/>
      <c r="W877"/>
      <c r="X877"/>
    </row>
    <row r="878" spans="1:24" ht="15.75" customHeight="1" x14ac:dyDescent="0.2">
      <c r="A878"/>
      <c r="B878"/>
      <c r="C878"/>
      <c r="D878"/>
      <c r="E878"/>
      <c r="F878"/>
      <c r="G878"/>
      <c r="H878"/>
      <c r="I878"/>
      <c r="J878"/>
      <c r="K878"/>
      <c r="L878"/>
      <c r="M878"/>
      <c r="N878"/>
      <c r="O878"/>
      <c r="P878"/>
      <c r="Q878"/>
      <c r="R878"/>
      <c r="S878"/>
      <c r="T878"/>
      <c r="U878"/>
      <c r="V878"/>
      <c r="W878"/>
      <c r="X878"/>
    </row>
    <row r="879" spans="1:24" ht="15.75" customHeight="1" x14ac:dyDescent="0.2">
      <c r="A879"/>
      <c r="B879"/>
      <c r="C879"/>
      <c r="D879"/>
      <c r="E879"/>
      <c r="F879"/>
      <c r="G879"/>
      <c r="H879"/>
      <c r="I879"/>
      <c r="J879"/>
      <c r="K879"/>
      <c r="L879"/>
      <c r="M879"/>
      <c r="N879"/>
      <c r="O879"/>
      <c r="P879"/>
      <c r="Q879"/>
      <c r="R879"/>
      <c r="S879"/>
      <c r="T879"/>
      <c r="U879"/>
      <c r="V879"/>
      <c r="W879"/>
      <c r="X879"/>
    </row>
    <row r="880" spans="1:24" ht="15.75" customHeight="1" x14ac:dyDescent="0.2">
      <c r="A880"/>
      <c r="B880"/>
      <c r="C880"/>
      <c r="D880"/>
      <c r="E880"/>
      <c r="F880"/>
      <c r="G880"/>
      <c r="H880"/>
      <c r="I880"/>
      <c r="J880"/>
      <c r="K880"/>
      <c r="L880"/>
      <c r="M880"/>
      <c r="N880"/>
      <c r="O880"/>
      <c r="P880"/>
      <c r="Q880"/>
      <c r="R880"/>
      <c r="S880"/>
      <c r="T880"/>
      <c r="U880"/>
      <c r="V880"/>
      <c r="W880"/>
      <c r="X880"/>
    </row>
    <row r="881" spans="1:24" ht="15.75" customHeight="1" x14ac:dyDescent="0.2">
      <c r="A881"/>
      <c r="B881"/>
      <c r="C881"/>
      <c r="D881"/>
      <c r="E881"/>
      <c r="F881"/>
      <c r="G881"/>
      <c r="H881"/>
      <c r="I881"/>
      <c r="J881"/>
      <c r="K881"/>
      <c r="L881"/>
      <c r="M881"/>
      <c r="N881"/>
      <c r="O881"/>
      <c r="P881"/>
      <c r="Q881"/>
      <c r="R881"/>
      <c r="S881"/>
      <c r="T881"/>
      <c r="U881"/>
      <c r="V881"/>
      <c r="W881"/>
      <c r="X881"/>
    </row>
    <row r="882" spans="1:24" ht="15.75" customHeight="1" x14ac:dyDescent="0.2">
      <c r="A882"/>
      <c r="B882"/>
      <c r="C882"/>
      <c r="D882"/>
      <c r="E882"/>
      <c r="F882"/>
      <c r="G882"/>
      <c r="H882"/>
      <c r="I882"/>
      <c r="J882"/>
      <c r="K882"/>
      <c r="L882"/>
      <c r="M882"/>
      <c r="N882"/>
      <c r="O882"/>
      <c r="P882"/>
      <c r="Q882"/>
      <c r="R882"/>
      <c r="S882"/>
      <c r="T882"/>
      <c r="U882"/>
      <c r="V882"/>
      <c r="W882"/>
      <c r="X882"/>
    </row>
    <row r="883" spans="1:24" ht="15.75" customHeight="1" x14ac:dyDescent="0.2">
      <c r="A883"/>
      <c r="B883"/>
      <c r="C883"/>
      <c r="D883"/>
      <c r="E883"/>
      <c r="F883"/>
      <c r="G883"/>
      <c r="H883"/>
      <c r="I883"/>
      <c r="J883"/>
      <c r="K883"/>
      <c r="L883"/>
      <c r="M883"/>
      <c r="N883"/>
      <c r="O883"/>
      <c r="P883"/>
      <c r="Q883"/>
      <c r="R883"/>
      <c r="S883"/>
      <c r="T883"/>
      <c r="U883"/>
      <c r="V883"/>
      <c r="W883"/>
      <c r="X883"/>
    </row>
    <row r="884" spans="1:24" ht="15.75" customHeight="1" x14ac:dyDescent="0.2">
      <c r="A884"/>
      <c r="B884"/>
      <c r="C884"/>
      <c r="D884"/>
      <c r="E884"/>
      <c r="F884"/>
      <c r="G884"/>
      <c r="H884"/>
      <c r="I884"/>
      <c r="J884"/>
      <c r="K884"/>
      <c r="L884"/>
      <c r="M884"/>
      <c r="N884"/>
      <c r="O884"/>
      <c r="P884"/>
      <c r="Q884"/>
      <c r="R884"/>
      <c r="S884"/>
      <c r="T884"/>
      <c r="U884"/>
      <c r="V884"/>
      <c r="W884"/>
      <c r="X884"/>
    </row>
    <row r="885" spans="1:24" ht="15.75" customHeight="1" x14ac:dyDescent="0.2">
      <c r="A885"/>
      <c r="B885"/>
      <c r="C885"/>
      <c r="D885"/>
      <c r="E885"/>
      <c r="F885"/>
      <c r="G885"/>
      <c r="H885"/>
      <c r="I885"/>
      <c r="J885"/>
      <c r="K885"/>
      <c r="L885"/>
      <c r="M885"/>
      <c r="N885"/>
      <c r="O885"/>
      <c r="P885"/>
      <c r="Q885"/>
      <c r="R885"/>
      <c r="S885"/>
      <c r="T885"/>
      <c r="U885"/>
      <c r="V885"/>
      <c r="W885"/>
      <c r="X885"/>
    </row>
    <row r="886" spans="1:24" ht="15.75" customHeight="1" x14ac:dyDescent="0.2">
      <c r="A886"/>
      <c r="B886"/>
      <c r="C886"/>
      <c r="D886"/>
      <c r="E886"/>
      <c r="F886"/>
      <c r="G886"/>
      <c r="H886"/>
      <c r="I886"/>
      <c r="J886"/>
      <c r="K886"/>
      <c r="L886"/>
      <c r="M886"/>
      <c r="N886"/>
      <c r="O886"/>
      <c r="P886"/>
      <c r="Q886"/>
      <c r="R886"/>
      <c r="S886"/>
      <c r="T886"/>
      <c r="U886"/>
      <c r="V886"/>
      <c r="W886"/>
      <c r="X886"/>
    </row>
    <row r="887" spans="1:24" ht="15.75" customHeight="1" x14ac:dyDescent="0.2">
      <c r="A887"/>
      <c r="B887"/>
      <c r="C887"/>
      <c r="D887"/>
      <c r="E887"/>
      <c r="F887"/>
      <c r="G887"/>
      <c r="H887"/>
      <c r="I887"/>
      <c r="J887"/>
      <c r="K887"/>
      <c r="L887"/>
      <c r="M887"/>
      <c r="N887"/>
      <c r="O887"/>
      <c r="P887"/>
      <c r="Q887"/>
      <c r="R887"/>
      <c r="S887"/>
      <c r="T887"/>
      <c r="U887"/>
      <c r="V887"/>
      <c r="W887"/>
      <c r="X887"/>
    </row>
    <row r="888" spans="1:24" ht="15.75" customHeight="1" x14ac:dyDescent="0.2">
      <c r="A888"/>
      <c r="B888"/>
      <c r="C888"/>
      <c r="D888"/>
      <c r="E888"/>
      <c r="F888"/>
      <c r="G888"/>
      <c r="H888"/>
      <c r="I888"/>
      <c r="J888"/>
      <c r="K888"/>
      <c r="L888"/>
      <c r="M888"/>
      <c r="N888"/>
      <c r="O888"/>
      <c r="P888"/>
      <c r="Q888"/>
      <c r="R888"/>
      <c r="S888"/>
      <c r="T888"/>
      <c r="U888"/>
      <c r="V888"/>
      <c r="W888"/>
      <c r="X888"/>
    </row>
    <row r="889" spans="1:24" ht="15.75" customHeight="1" x14ac:dyDescent="0.2">
      <c r="A889"/>
      <c r="B889"/>
      <c r="C889"/>
      <c r="D889"/>
      <c r="E889"/>
      <c r="F889"/>
      <c r="G889"/>
      <c r="H889"/>
      <c r="I889"/>
      <c r="J889"/>
      <c r="K889"/>
      <c r="L889"/>
      <c r="M889"/>
      <c r="N889"/>
      <c r="O889"/>
      <c r="P889"/>
      <c r="Q889"/>
      <c r="R889"/>
      <c r="S889"/>
      <c r="T889"/>
      <c r="U889"/>
      <c r="V889"/>
      <c r="W889"/>
      <c r="X889"/>
    </row>
    <row r="890" spans="1:24" ht="15.75" customHeight="1" x14ac:dyDescent="0.2">
      <c r="A890"/>
      <c r="B890"/>
      <c r="C890"/>
      <c r="D890"/>
      <c r="E890"/>
      <c r="F890"/>
      <c r="G890"/>
      <c r="H890"/>
      <c r="I890"/>
      <c r="J890"/>
      <c r="K890"/>
      <c r="L890"/>
      <c r="M890"/>
      <c r="N890"/>
      <c r="O890"/>
      <c r="P890"/>
      <c r="Q890"/>
      <c r="R890"/>
      <c r="S890"/>
      <c r="T890"/>
      <c r="U890"/>
      <c r="V890"/>
      <c r="W890"/>
      <c r="X890"/>
    </row>
    <row r="891" spans="1:24" ht="15.75" customHeight="1" x14ac:dyDescent="0.2">
      <c r="A891"/>
      <c r="B891"/>
      <c r="C891"/>
      <c r="D891"/>
      <c r="E891"/>
      <c r="F891"/>
      <c r="G891"/>
      <c r="H891"/>
      <c r="I891"/>
      <c r="J891"/>
      <c r="K891"/>
      <c r="L891"/>
      <c r="M891"/>
      <c r="N891"/>
      <c r="O891"/>
      <c r="P891"/>
      <c r="Q891"/>
      <c r="R891"/>
      <c r="S891"/>
      <c r="T891"/>
      <c r="U891"/>
      <c r="V891"/>
      <c r="W891"/>
      <c r="X891"/>
    </row>
    <row r="892" spans="1:24" ht="15.75" customHeight="1" x14ac:dyDescent="0.2">
      <c r="A892"/>
      <c r="B892"/>
      <c r="C892"/>
      <c r="D892"/>
      <c r="E892"/>
      <c r="F892"/>
      <c r="G892"/>
      <c r="H892"/>
      <c r="I892"/>
      <c r="J892"/>
      <c r="K892"/>
      <c r="L892"/>
      <c r="M892"/>
      <c r="N892"/>
      <c r="O892"/>
      <c r="P892"/>
      <c r="Q892"/>
      <c r="R892"/>
      <c r="S892"/>
      <c r="T892"/>
      <c r="U892"/>
      <c r="V892"/>
      <c r="W892"/>
      <c r="X892"/>
    </row>
    <row r="893" spans="1:24" ht="15.75" customHeight="1" x14ac:dyDescent="0.2">
      <c r="A893"/>
      <c r="B893"/>
      <c r="C893"/>
      <c r="D893"/>
      <c r="E893"/>
      <c r="F893"/>
      <c r="G893"/>
      <c r="H893"/>
      <c r="I893"/>
      <c r="J893"/>
      <c r="K893"/>
      <c r="L893"/>
      <c r="M893"/>
      <c r="N893"/>
      <c r="O893"/>
      <c r="P893"/>
      <c r="Q893"/>
      <c r="R893"/>
      <c r="S893"/>
      <c r="T893"/>
      <c r="U893"/>
      <c r="V893"/>
      <c r="W893"/>
      <c r="X893"/>
    </row>
    <row r="894" spans="1:24" ht="15.75" customHeight="1" x14ac:dyDescent="0.2">
      <c r="A894"/>
      <c r="B894"/>
      <c r="C894"/>
      <c r="D894"/>
      <c r="E894"/>
      <c r="F894"/>
      <c r="G894"/>
      <c r="H894"/>
      <c r="I894"/>
      <c r="J894"/>
      <c r="K894"/>
      <c r="L894"/>
      <c r="M894"/>
      <c r="N894"/>
      <c r="O894"/>
      <c r="P894"/>
      <c r="Q894"/>
      <c r="R894"/>
      <c r="S894"/>
      <c r="T894"/>
      <c r="U894"/>
      <c r="V894"/>
      <c r="W894"/>
      <c r="X894"/>
    </row>
    <row r="895" spans="1:24" ht="15.75" customHeight="1" x14ac:dyDescent="0.2">
      <c r="A895"/>
      <c r="B895"/>
      <c r="C895"/>
      <c r="D895"/>
      <c r="E895"/>
      <c r="F895"/>
      <c r="G895"/>
      <c r="H895"/>
      <c r="I895"/>
      <c r="J895"/>
      <c r="K895"/>
      <c r="L895"/>
      <c r="M895"/>
      <c r="N895"/>
      <c r="O895"/>
      <c r="P895"/>
      <c r="Q895"/>
      <c r="R895"/>
      <c r="S895"/>
      <c r="T895"/>
      <c r="U895"/>
      <c r="V895"/>
      <c r="W895"/>
      <c r="X895"/>
    </row>
    <row r="896" spans="1:24" ht="15.75" customHeight="1" x14ac:dyDescent="0.2">
      <c r="A896"/>
      <c r="B896"/>
      <c r="C896"/>
      <c r="D896"/>
      <c r="E896"/>
      <c r="F896"/>
      <c r="G896"/>
      <c r="H896"/>
      <c r="I896"/>
      <c r="J896"/>
      <c r="K896"/>
      <c r="L896"/>
      <c r="M896"/>
      <c r="N896"/>
      <c r="O896"/>
      <c r="P896"/>
      <c r="Q896"/>
      <c r="R896"/>
      <c r="S896"/>
      <c r="T896"/>
      <c r="U896"/>
      <c r="V896"/>
      <c r="W896"/>
      <c r="X896"/>
    </row>
    <row r="897" spans="1:24" ht="15.75" customHeight="1" x14ac:dyDescent="0.2">
      <c r="A897"/>
      <c r="B897"/>
      <c r="C897"/>
      <c r="D897"/>
      <c r="E897"/>
      <c r="F897"/>
      <c r="G897"/>
      <c r="H897"/>
      <c r="I897"/>
      <c r="J897"/>
      <c r="K897"/>
      <c r="L897"/>
      <c r="M897"/>
      <c r="N897"/>
      <c r="O897"/>
      <c r="P897"/>
      <c r="Q897"/>
      <c r="R897"/>
      <c r="S897"/>
      <c r="T897"/>
      <c r="U897"/>
      <c r="V897"/>
      <c r="W897"/>
      <c r="X897"/>
    </row>
    <row r="898" spans="1:24" ht="15.75" customHeight="1" x14ac:dyDescent="0.2">
      <c r="A898"/>
      <c r="B898"/>
      <c r="C898"/>
      <c r="D898"/>
      <c r="E898"/>
      <c r="F898"/>
      <c r="G898"/>
      <c r="H898"/>
      <c r="I898"/>
      <c r="J898"/>
      <c r="K898"/>
      <c r="L898"/>
      <c r="M898"/>
      <c r="N898"/>
      <c r="O898"/>
      <c r="P898"/>
      <c r="Q898"/>
      <c r="R898"/>
      <c r="S898"/>
      <c r="T898"/>
      <c r="U898"/>
      <c r="V898"/>
      <c r="W898"/>
      <c r="X898"/>
    </row>
    <row r="899" spans="1:24" ht="15.75" customHeight="1" x14ac:dyDescent="0.2">
      <c r="A899"/>
      <c r="B899"/>
      <c r="C899"/>
      <c r="D899"/>
      <c r="E899"/>
      <c r="F899"/>
      <c r="G899"/>
      <c r="H899"/>
      <c r="I899"/>
      <c r="J899"/>
      <c r="K899"/>
      <c r="L899"/>
      <c r="M899"/>
      <c r="N899"/>
      <c r="O899"/>
      <c r="P899"/>
      <c r="Q899"/>
      <c r="R899"/>
      <c r="S899"/>
      <c r="T899"/>
      <c r="U899"/>
      <c r="V899"/>
      <c r="W899"/>
      <c r="X899"/>
    </row>
    <row r="900" spans="1:24" ht="15.75" customHeight="1" x14ac:dyDescent="0.2">
      <c r="A900"/>
      <c r="B900"/>
      <c r="C900"/>
      <c r="D900"/>
      <c r="E900"/>
      <c r="F900"/>
      <c r="G900"/>
      <c r="H900"/>
      <c r="I900"/>
      <c r="J900"/>
      <c r="K900"/>
      <c r="L900"/>
      <c r="M900"/>
      <c r="N900"/>
      <c r="O900"/>
      <c r="P900"/>
      <c r="Q900"/>
      <c r="R900"/>
      <c r="S900"/>
      <c r="T900"/>
      <c r="U900"/>
      <c r="V900"/>
      <c r="W900"/>
      <c r="X900"/>
    </row>
    <row r="901" spans="1:24" ht="15.75" customHeight="1" x14ac:dyDescent="0.2">
      <c r="A901"/>
      <c r="B901"/>
      <c r="C901"/>
      <c r="D901"/>
      <c r="E901"/>
      <c r="F901"/>
      <c r="G901"/>
      <c r="H901"/>
      <c r="I901"/>
      <c r="J901"/>
      <c r="K901"/>
      <c r="L901"/>
      <c r="M901"/>
      <c r="N901"/>
      <c r="O901"/>
      <c r="P901"/>
      <c r="Q901"/>
      <c r="R901"/>
      <c r="S901"/>
      <c r="T901"/>
      <c r="U901"/>
      <c r="V901"/>
      <c r="W901"/>
      <c r="X901"/>
    </row>
    <row r="902" spans="1:24" ht="15.75" customHeight="1" x14ac:dyDescent="0.2">
      <c r="A902"/>
      <c r="B902"/>
      <c r="C902"/>
      <c r="D902"/>
      <c r="E902"/>
      <c r="F902"/>
      <c r="G902"/>
      <c r="H902"/>
      <c r="I902"/>
      <c r="J902"/>
      <c r="K902"/>
      <c r="L902"/>
      <c r="M902"/>
      <c r="N902"/>
      <c r="O902"/>
      <c r="P902"/>
      <c r="Q902"/>
      <c r="R902"/>
      <c r="S902"/>
      <c r="T902"/>
      <c r="U902"/>
      <c r="V902"/>
      <c r="W902"/>
      <c r="X902"/>
    </row>
    <row r="903" spans="1:24" ht="15.75" customHeight="1" x14ac:dyDescent="0.2">
      <c r="A903"/>
      <c r="B903"/>
      <c r="C903"/>
      <c r="D903"/>
      <c r="E903"/>
      <c r="F903"/>
      <c r="G903"/>
      <c r="H903"/>
      <c r="I903"/>
      <c r="J903"/>
      <c r="K903"/>
      <c r="L903"/>
      <c r="M903"/>
      <c r="N903"/>
      <c r="O903"/>
      <c r="P903"/>
      <c r="Q903"/>
      <c r="R903"/>
      <c r="S903"/>
      <c r="T903"/>
      <c r="U903"/>
      <c r="V903"/>
      <c r="W903"/>
      <c r="X903"/>
    </row>
    <row r="904" spans="1:24" ht="15.75" customHeight="1" x14ac:dyDescent="0.2">
      <c r="A904"/>
      <c r="B904"/>
      <c r="C904"/>
      <c r="D904"/>
      <c r="E904"/>
      <c r="F904"/>
      <c r="G904"/>
      <c r="H904"/>
      <c r="I904"/>
      <c r="J904"/>
      <c r="K904"/>
      <c r="L904"/>
      <c r="M904"/>
      <c r="N904"/>
      <c r="O904"/>
      <c r="P904"/>
      <c r="Q904"/>
      <c r="R904"/>
      <c r="S904"/>
      <c r="T904"/>
      <c r="U904"/>
      <c r="V904"/>
      <c r="W904"/>
      <c r="X904"/>
    </row>
    <row r="905" spans="1:24" ht="15.75" customHeight="1" x14ac:dyDescent="0.2">
      <c r="A905"/>
      <c r="B905"/>
      <c r="C905"/>
      <c r="D905"/>
      <c r="E905"/>
      <c r="F905"/>
      <c r="G905"/>
      <c r="H905"/>
      <c r="I905"/>
      <c r="J905"/>
      <c r="K905"/>
      <c r="L905"/>
      <c r="M905"/>
      <c r="N905"/>
      <c r="O905"/>
      <c r="P905"/>
      <c r="Q905"/>
      <c r="R905"/>
      <c r="S905"/>
      <c r="T905"/>
      <c r="U905"/>
      <c r="V905"/>
      <c r="W905"/>
      <c r="X905"/>
    </row>
    <row r="906" spans="1:24" ht="15.75" customHeight="1" x14ac:dyDescent="0.2">
      <c r="A906"/>
      <c r="B906"/>
      <c r="C906"/>
      <c r="D906"/>
      <c r="E906"/>
      <c r="F906"/>
      <c r="G906"/>
      <c r="H906"/>
      <c r="I906"/>
      <c r="J906"/>
      <c r="K906"/>
      <c r="L906"/>
      <c r="M906"/>
      <c r="N906"/>
      <c r="O906"/>
      <c r="P906"/>
      <c r="Q906"/>
      <c r="R906"/>
      <c r="S906"/>
      <c r="T906"/>
      <c r="U906"/>
      <c r="V906"/>
      <c r="W906"/>
      <c r="X906"/>
    </row>
    <row r="907" spans="1:24" ht="15.75" customHeight="1" x14ac:dyDescent="0.2">
      <c r="A907"/>
      <c r="B907"/>
      <c r="C907"/>
      <c r="D907"/>
      <c r="E907"/>
      <c r="F907"/>
      <c r="G907"/>
      <c r="H907"/>
      <c r="I907"/>
      <c r="J907"/>
      <c r="K907"/>
      <c r="L907"/>
      <c r="M907"/>
      <c r="N907"/>
      <c r="O907"/>
      <c r="P907"/>
      <c r="Q907"/>
      <c r="R907"/>
      <c r="S907"/>
      <c r="T907"/>
      <c r="U907"/>
      <c r="V907"/>
      <c r="W907"/>
      <c r="X907"/>
    </row>
    <row r="908" spans="1:24" ht="15.75" customHeight="1" x14ac:dyDescent="0.2">
      <c r="A908"/>
      <c r="B908"/>
      <c r="C908"/>
      <c r="D908"/>
      <c r="E908"/>
      <c r="F908"/>
      <c r="G908"/>
      <c r="H908"/>
      <c r="I908"/>
      <c r="J908"/>
      <c r="K908"/>
      <c r="L908"/>
      <c r="M908"/>
      <c r="N908"/>
      <c r="O908"/>
      <c r="P908"/>
      <c r="Q908"/>
      <c r="R908"/>
      <c r="S908"/>
      <c r="T908"/>
      <c r="U908"/>
      <c r="V908"/>
      <c r="W908"/>
      <c r="X908"/>
    </row>
    <row r="909" spans="1:24" ht="15.75" customHeight="1" x14ac:dyDescent="0.2">
      <c r="A909"/>
      <c r="B909"/>
      <c r="C909"/>
      <c r="D909"/>
      <c r="E909"/>
      <c r="F909"/>
      <c r="G909"/>
      <c r="H909"/>
      <c r="I909"/>
      <c r="J909"/>
      <c r="K909"/>
      <c r="L909"/>
      <c r="M909"/>
      <c r="N909"/>
      <c r="O909"/>
      <c r="P909"/>
      <c r="Q909"/>
      <c r="R909"/>
      <c r="S909"/>
      <c r="T909"/>
      <c r="U909"/>
      <c r="V909"/>
      <c r="W909"/>
      <c r="X909"/>
    </row>
    <row r="910" spans="1:24" ht="15.75" customHeight="1" x14ac:dyDescent="0.2">
      <c r="A910"/>
      <c r="B910"/>
      <c r="C910"/>
      <c r="D910"/>
      <c r="E910"/>
      <c r="F910"/>
      <c r="G910"/>
      <c r="H910"/>
      <c r="I910"/>
      <c r="J910"/>
      <c r="K910"/>
      <c r="L910"/>
      <c r="M910"/>
      <c r="N910"/>
      <c r="O910"/>
      <c r="P910"/>
      <c r="Q910"/>
      <c r="R910"/>
      <c r="S910"/>
      <c r="T910"/>
      <c r="U910"/>
      <c r="V910"/>
      <c r="W910"/>
      <c r="X910"/>
    </row>
    <row r="911" spans="1:24" ht="15.75" customHeight="1" x14ac:dyDescent="0.2">
      <c r="A911"/>
      <c r="B911"/>
      <c r="C911"/>
      <c r="D911"/>
      <c r="E911"/>
      <c r="F911"/>
      <c r="G911"/>
      <c r="H911"/>
      <c r="I911"/>
      <c r="J911"/>
      <c r="K911"/>
      <c r="L911"/>
      <c r="M911"/>
      <c r="N911"/>
      <c r="O911"/>
      <c r="P911"/>
      <c r="Q911"/>
      <c r="R911"/>
      <c r="S911"/>
      <c r="T911"/>
      <c r="U911"/>
      <c r="V911"/>
      <c r="W911"/>
      <c r="X911"/>
    </row>
    <row r="912" spans="1:24" ht="15.75" customHeight="1" x14ac:dyDescent="0.2">
      <c r="A912"/>
      <c r="B912"/>
      <c r="C912"/>
      <c r="D912"/>
      <c r="E912"/>
      <c r="F912"/>
      <c r="G912"/>
      <c r="H912"/>
      <c r="I912"/>
      <c r="J912"/>
      <c r="K912"/>
      <c r="L912"/>
      <c r="M912"/>
      <c r="N912"/>
      <c r="O912"/>
      <c r="P912"/>
      <c r="Q912"/>
      <c r="R912"/>
      <c r="S912"/>
      <c r="T912"/>
      <c r="U912"/>
      <c r="V912"/>
      <c r="W912"/>
      <c r="X912"/>
    </row>
    <row r="913" spans="1:24" ht="15.75" customHeight="1" x14ac:dyDescent="0.2">
      <c r="A913"/>
      <c r="B913"/>
      <c r="C913"/>
      <c r="D913"/>
      <c r="E913"/>
      <c r="F913"/>
      <c r="G913"/>
      <c r="H913"/>
      <c r="I913"/>
      <c r="J913"/>
      <c r="K913"/>
      <c r="L913"/>
      <c r="M913"/>
      <c r="N913"/>
      <c r="O913"/>
      <c r="P913"/>
      <c r="Q913"/>
      <c r="R913"/>
      <c r="S913"/>
      <c r="T913"/>
      <c r="U913"/>
      <c r="V913"/>
      <c r="W913"/>
      <c r="X913"/>
    </row>
    <row r="914" spans="1:24" ht="15.75" customHeight="1" x14ac:dyDescent="0.2">
      <c r="A914"/>
      <c r="B914"/>
      <c r="C914"/>
      <c r="D914"/>
      <c r="E914"/>
      <c r="F914"/>
      <c r="G914"/>
      <c r="H914"/>
      <c r="I914"/>
      <c r="J914"/>
      <c r="K914"/>
      <c r="L914"/>
      <c r="M914"/>
      <c r="N914"/>
      <c r="O914"/>
      <c r="P914"/>
      <c r="Q914"/>
      <c r="R914"/>
      <c r="S914"/>
      <c r="T914"/>
      <c r="U914"/>
      <c r="V914"/>
      <c r="W914"/>
      <c r="X914"/>
    </row>
    <row r="915" spans="1:24" ht="15.75" customHeight="1" x14ac:dyDescent="0.2">
      <c r="A915"/>
      <c r="B915"/>
      <c r="C915"/>
      <c r="D915"/>
      <c r="E915"/>
      <c r="F915"/>
      <c r="G915"/>
      <c r="H915"/>
      <c r="I915"/>
      <c r="J915"/>
      <c r="K915"/>
      <c r="L915"/>
      <c r="M915"/>
      <c r="N915"/>
      <c r="O915"/>
      <c r="P915"/>
      <c r="Q915"/>
      <c r="R915"/>
      <c r="S915"/>
      <c r="T915"/>
      <c r="U915"/>
      <c r="V915"/>
      <c r="W915"/>
      <c r="X915"/>
    </row>
    <row r="916" spans="1:24" ht="15.75" customHeight="1" x14ac:dyDescent="0.2">
      <c r="A916"/>
      <c r="B916"/>
      <c r="C916"/>
      <c r="D916"/>
      <c r="E916"/>
      <c r="F916"/>
      <c r="G916"/>
      <c r="H916"/>
      <c r="I916"/>
      <c r="J916"/>
      <c r="K916"/>
      <c r="L916"/>
      <c r="M916"/>
      <c r="N916"/>
      <c r="O916"/>
      <c r="P916"/>
      <c r="Q916"/>
      <c r="R916"/>
      <c r="S916"/>
      <c r="T916"/>
      <c r="U916"/>
      <c r="V916"/>
      <c r="W916"/>
      <c r="X916"/>
    </row>
    <row r="917" spans="1:24" ht="15.75" customHeight="1" x14ac:dyDescent="0.2">
      <c r="A917"/>
      <c r="B917"/>
      <c r="C917"/>
      <c r="D917"/>
      <c r="E917"/>
      <c r="F917"/>
      <c r="G917"/>
      <c r="H917"/>
      <c r="I917"/>
      <c r="J917"/>
      <c r="K917"/>
      <c r="L917"/>
      <c r="M917"/>
      <c r="N917"/>
      <c r="O917"/>
      <c r="P917"/>
      <c r="Q917"/>
      <c r="R917"/>
      <c r="S917"/>
      <c r="T917"/>
      <c r="U917"/>
      <c r="V917"/>
      <c r="W917"/>
      <c r="X917"/>
    </row>
    <row r="918" spans="1:24" ht="15.75" customHeight="1" x14ac:dyDescent="0.2">
      <c r="A918"/>
      <c r="B918"/>
      <c r="C918"/>
      <c r="D918"/>
      <c r="E918"/>
      <c r="F918"/>
      <c r="G918"/>
      <c r="H918"/>
      <c r="I918"/>
      <c r="J918"/>
      <c r="K918"/>
      <c r="L918"/>
      <c r="M918"/>
      <c r="N918"/>
      <c r="O918"/>
      <c r="P918"/>
      <c r="Q918"/>
      <c r="R918"/>
      <c r="S918"/>
      <c r="T918"/>
      <c r="U918"/>
      <c r="V918"/>
      <c r="W918"/>
      <c r="X918"/>
    </row>
    <row r="919" spans="1:24" ht="15.75" customHeight="1" x14ac:dyDescent="0.2">
      <c r="A919"/>
      <c r="B919"/>
      <c r="C919"/>
      <c r="D919"/>
      <c r="E919"/>
      <c r="F919"/>
      <c r="G919"/>
      <c r="H919"/>
      <c r="I919"/>
      <c r="J919"/>
      <c r="K919"/>
      <c r="L919"/>
      <c r="M919"/>
      <c r="N919"/>
      <c r="O919"/>
      <c r="P919"/>
      <c r="Q919"/>
      <c r="R919"/>
      <c r="S919"/>
      <c r="T919"/>
      <c r="U919"/>
      <c r="V919"/>
      <c r="W919"/>
      <c r="X919"/>
    </row>
    <row r="920" spans="1:24" ht="15.75" customHeight="1" x14ac:dyDescent="0.2">
      <c r="A920"/>
      <c r="B920"/>
      <c r="C920"/>
      <c r="D920"/>
      <c r="E920"/>
      <c r="F920"/>
      <c r="G920"/>
      <c r="H920"/>
      <c r="I920"/>
      <c r="J920"/>
      <c r="K920"/>
      <c r="L920"/>
      <c r="M920"/>
      <c r="N920"/>
      <c r="O920"/>
      <c r="P920"/>
      <c r="Q920"/>
      <c r="R920"/>
      <c r="S920"/>
      <c r="T920"/>
      <c r="U920"/>
      <c r="V920"/>
      <c r="W920"/>
      <c r="X920"/>
    </row>
    <row r="921" spans="1:24" ht="15.75" customHeight="1" x14ac:dyDescent="0.2">
      <c r="A921"/>
      <c r="B921"/>
      <c r="C921"/>
      <c r="D921"/>
      <c r="E921"/>
      <c r="F921"/>
      <c r="G921"/>
      <c r="H921"/>
      <c r="I921"/>
      <c r="J921"/>
      <c r="K921"/>
      <c r="L921"/>
      <c r="M921"/>
      <c r="N921"/>
      <c r="O921"/>
      <c r="P921"/>
      <c r="Q921"/>
      <c r="R921"/>
      <c r="S921"/>
      <c r="T921"/>
      <c r="U921"/>
      <c r="V921"/>
      <c r="W921"/>
      <c r="X921"/>
    </row>
    <row r="922" spans="1:24" ht="15.75" customHeight="1" x14ac:dyDescent="0.2">
      <c r="A922"/>
      <c r="B922"/>
      <c r="C922"/>
      <c r="D922"/>
      <c r="E922"/>
      <c r="F922"/>
      <c r="G922"/>
      <c r="H922"/>
      <c r="I922"/>
      <c r="J922"/>
      <c r="K922"/>
      <c r="L922"/>
      <c r="M922"/>
      <c r="N922"/>
      <c r="O922"/>
      <c r="P922"/>
      <c r="Q922"/>
      <c r="R922"/>
      <c r="S922"/>
      <c r="T922"/>
      <c r="U922"/>
      <c r="V922"/>
      <c r="W922"/>
      <c r="X922"/>
    </row>
    <row r="923" spans="1:24" ht="15.75" customHeight="1" x14ac:dyDescent="0.2">
      <c r="A923"/>
      <c r="B923"/>
      <c r="C923"/>
      <c r="D923"/>
      <c r="E923"/>
      <c r="F923"/>
      <c r="G923"/>
      <c r="H923"/>
      <c r="I923"/>
      <c r="J923"/>
      <c r="K923"/>
      <c r="L923"/>
      <c r="M923"/>
      <c r="N923"/>
      <c r="O923"/>
      <c r="P923"/>
      <c r="Q923"/>
      <c r="R923"/>
      <c r="S923"/>
      <c r="T923"/>
      <c r="U923"/>
      <c r="V923"/>
      <c r="W923"/>
      <c r="X923"/>
    </row>
    <row r="924" spans="1:24" ht="15.75" customHeight="1" x14ac:dyDescent="0.2">
      <c r="A924"/>
      <c r="B924"/>
      <c r="C924"/>
      <c r="D924"/>
      <c r="E924"/>
      <c r="F924"/>
      <c r="G924"/>
      <c r="H924"/>
      <c r="I924"/>
      <c r="J924"/>
      <c r="K924"/>
      <c r="L924"/>
      <c r="M924"/>
      <c r="N924"/>
      <c r="O924"/>
      <c r="P924"/>
      <c r="Q924"/>
      <c r="R924"/>
      <c r="S924"/>
      <c r="T924"/>
      <c r="U924"/>
      <c r="V924"/>
      <c r="W924"/>
      <c r="X924"/>
    </row>
    <row r="925" spans="1:24" ht="15.75" customHeight="1" x14ac:dyDescent="0.2">
      <c r="A925"/>
      <c r="B925"/>
      <c r="C925"/>
      <c r="D925"/>
      <c r="E925"/>
      <c r="F925"/>
      <c r="G925"/>
      <c r="H925"/>
      <c r="I925"/>
      <c r="J925"/>
      <c r="K925"/>
      <c r="L925"/>
      <c r="M925"/>
      <c r="N925"/>
      <c r="O925"/>
      <c r="P925"/>
      <c r="Q925"/>
      <c r="R925"/>
      <c r="S925"/>
      <c r="T925"/>
      <c r="U925"/>
      <c r="V925"/>
      <c r="W925"/>
      <c r="X925"/>
    </row>
    <row r="926" spans="1:24" ht="15.75" customHeight="1" x14ac:dyDescent="0.2">
      <c r="A926"/>
      <c r="B926"/>
      <c r="C926"/>
      <c r="D926"/>
      <c r="E926"/>
      <c r="F926"/>
      <c r="G926"/>
      <c r="H926"/>
      <c r="I926"/>
      <c r="J926"/>
      <c r="K926"/>
      <c r="L926"/>
      <c r="M926"/>
      <c r="N926"/>
      <c r="O926"/>
      <c r="P926"/>
      <c r="Q926"/>
      <c r="R926"/>
      <c r="S926"/>
      <c r="T926"/>
      <c r="U926"/>
      <c r="V926"/>
      <c r="W926"/>
      <c r="X926"/>
    </row>
    <row r="927" spans="1:24" ht="15.75" customHeight="1" x14ac:dyDescent="0.2">
      <c r="A927"/>
      <c r="B927"/>
      <c r="C927"/>
      <c r="D927"/>
      <c r="E927"/>
      <c r="F927"/>
      <c r="G927"/>
      <c r="H927"/>
      <c r="I927"/>
      <c r="J927"/>
      <c r="K927"/>
      <c r="L927"/>
      <c r="M927"/>
      <c r="N927"/>
      <c r="O927"/>
      <c r="P927"/>
      <c r="Q927"/>
      <c r="R927"/>
      <c r="S927"/>
      <c r="T927"/>
      <c r="U927"/>
      <c r="V927"/>
      <c r="W927"/>
      <c r="X927"/>
    </row>
    <row r="928" spans="1:24" ht="15.75" customHeight="1" x14ac:dyDescent="0.2">
      <c r="A928"/>
      <c r="B928"/>
      <c r="C928"/>
      <c r="D928"/>
      <c r="E928"/>
      <c r="F928"/>
      <c r="G928"/>
      <c r="H928"/>
      <c r="I928"/>
      <c r="J928"/>
      <c r="K928"/>
      <c r="L928"/>
      <c r="M928"/>
      <c r="N928"/>
      <c r="O928"/>
      <c r="P928"/>
      <c r="Q928"/>
      <c r="R928"/>
      <c r="S928"/>
      <c r="T928"/>
      <c r="U928"/>
      <c r="V928"/>
      <c r="W928"/>
      <c r="X928"/>
    </row>
    <row r="929" spans="1:24" ht="15.75" customHeight="1" x14ac:dyDescent="0.2">
      <c r="A929"/>
      <c r="B929"/>
      <c r="C929"/>
      <c r="D929"/>
      <c r="E929"/>
      <c r="F929"/>
      <c r="G929"/>
      <c r="H929"/>
      <c r="I929"/>
      <c r="J929"/>
      <c r="K929"/>
      <c r="L929"/>
      <c r="M929"/>
      <c r="N929"/>
      <c r="O929"/>
      <c r="P929"/>
      <c r="Q929"/>
      <c r="R929"/>
      <c r="S929"/>
      <c r="T929"/>
      <c r="U929"/>
      <c r="V929"/>
      <c r="W929"/>
      <c r="X929"/>
    </row>
    <row r="930" spans="1:24" ht="15.75" customHeight="1" x14ac:dyDescent="0.2">
      <c r="A930"/>
      <c r="B930"/>
      <c r="C930"/>
      <c r="D930"/>
      <c r="E930"/>
      <c r="F930"/>
      <c r="G930"/>
      <c r="H930"/>
      <c r="I930"/>
      <c r="J930"/>
      <c r="K930"/>
      <c r="L930"/>
      <c r="M930"/>
      <c r="N930"/>
      <c r="O930"/>
      <c r="P930"/>
      <c r="Q930"/>
      <c r="R930"/>
      <c r="S930"/>
      <c r="T930"/>
      <c r="U930"/>
      <c r="V930"/>
      <c r="W930"/>
      <c r="X930"/>
    </row>
    <row r="931" spans="1:24" ht="15.75" customHeight="1" x14ac:dyDescent="0.2">
      <c r="A931"/>
      <c r="B931"/>
      <c r="C931"/>
      <c r="D931"/>
      <c r="E931"/>
      <c r="F931"/>
      <c r="G931"/>
      <c r="H931"/>
      <c r="I931"/>
      <c r="J931"/>
      <c r="K931"/>
      <c r="L931"/>
      <c r="M931"/>
      <c r="N931"/>
      <c r="O931"/>
      <c r="P931"/>
      <c r="Q931"/>
      <c r="R931"/>
      <c r="S931"/>
      <c r="T931"/>
      <c r="U931"/>
      <c r="V931"/>
      <c r="W931"/>
      <c r="X931"/>
    </row>
    <row r="932" spans="1:24" ht="15.75" customHeight="1" x14ac:dyDescent="0.2">
      <c r="A932"/>
      <c r="B932"/>
      <c r="C932"/>
      <c r="D932"/>
      <c r="E932"/>
      <c r="F932"/>
      <c r="G932"/>
      <c r="H932"/>
      <c r="I932"/>
      <c r="J932"/>
      <c r="K932"/>
      <c r="L932"/>
      <c r="M932"/>
      <c r="N932"/>
      <c r="O932"/>
      <c r="P932"/>
      <c r="Q932"/>
      <c r="R932"/>
      <c r="S932"/>
      <c r="T932"/>
      <c r="U932"/>
      <c r="V932"/>
      <c r="W932"/>
      <c r="X932"/>
    </row>
    <row r="933" spans="1:24" ht="15.75" customHeight="1" x14ac:dyDescent="0.2">
      <c r="A933"/>
      <c r="B933"/>
      <c r="C933"/>
      <c r="D933"/>
      <c r="E933"/>
      <c r="F933"/>
      <c r="G933"/>
      <c r="H933"/>
      <c r="I933"/>
      <c r="J933"/>
      <c r="K933"/>
      <c r="L933"/>
      <c r="M933"/>
      <c r="N933"/>
      <c r="O933"/>
      <c r="P933"/>
      <c r="Q933"/>
      <c r="R933"/>
      <c r="S933"/>
      <c r="T933"/>
      <c r="U933"/>
      <c r="V933"/>
      <c r="W933"/>
      <c r="X933"/>
    </row>
    <row r="934" spans="1:24" ht="15.75" customHeight="1" x14ac:dyDescent="0.2">
      <c r="A934"/>
      <c r="B934"/>
      <c r="C934"/>
      <c r="D934"/>
      <c r="E934"/>
      <c r="F934"/>
      <c r="G934"/>
      <c r="H934"/>
      <c r="I934"/>
      <c r="J934"/>
      <c r="K934"/>
      <c r="L934"/>
      <c r="M934"/>
      <c r="N934"/>
      <c r="O934"/>
      <c r="P934"/>
      <c r="Q934"/>
      <c r="R934"/>
      <c r="S934"/>
      <c r="T934"/>
      <c r="U934"/>
      <c r="V934"/>
      <c r="W934"/>
      <c r="X934"/>
    </row>
    <row r="935" spans="1:24" ht="15.75" customHeight="1" x14ac:dyDescent="0.2">
      <c r="A935"/>
      <c r="B935"/>
      <c r="C935"/>
      <c r="D935"/>
      <c r="E935"/>
      <c r="F935"/>
      <c r="G935"/>
      <c r="H935"/>
      <c r="I935"/>
      <c r="J935"/>
      <c r="K935"/>
      <c r="L935"/>
      <c r="M935"/>
      <c r="N935"/>
      <c r="O935"/>
      <c r="P935"/>
      <c r="Q935"/>
      <c r="R935"/>
      <c r="S935"/>
      <c r="T935"/>
      <c r="U935"/>
      <c r="V935"/>
      <c r="W935"/>
      <c r="X935"/>
    </row>
    <row r="936" spans="1:24" ht="15.75" customHeight="1" x14ac:dyDescent="0.2">
      <c r="A936"/>
      <c r="B936"/>
      <c r="C936"/>
      <c r="D936"/>
      <c r="E936"/>
      <c r="F936"/>
      <c r="G936"/>
      <c r="H936"/>
      <c r="I936"/>
      <c r="J936"/>
      <c r="K936"/>
      <c r="L936"/>
      <c r="M936"/>
      <c r="N936"/>
      <c r="O936"/>
      <c r="P936"/>
      <c r="Q936"/>
      <c r="R936"/>
      <c r="S936"/>
      <c r="T936"/>
      <c r="U936"/>
      <c r="V936"/>
      <c r="W936"/>
      <c r="X936"/>
    </row>
    <row r="937" spans="1:24" ht="15.75" customHeight="1" x14ac:dyDescent="0.2">
      <c r="A937"/>
      <c r="B937"/>
      <c r="C937"/>
      <c r="D937"/>
      <c r="E937"/>
      <c r="F937"/>
      <c r="G937"/>
      <c r="H937"/>
      <c r="I937"/>
      <c r="J937"/>
      <c r="K937"/>
      <c r="L937"/>
      <c r="M937"/>
      <c r="N937"/>
      <c r="O937"/>
      <c r="P937"/>
      <c r="Q937"/>
      <c r="R937"/>
      <c r="S937"/>
      <c r="T937"/>
      <c r="U937"/>
      <c r="V937"/>
      <c r="W937"/>
      <c r="X937"/>
    </row>
    <row r="938" spans="1:24" ht="15.75" customHeight="1" x14ac:dyDescent="0.2">
      <c r="A938"/>
      <c r="B938"/>
      <c r="C938"/>
      <c r="D938"/>
      <c r="E938"/>
      <c r="F938"/>
      <c r="G938"/>
      <c r="H938"/>
      <c r="I938"/>
      <c r="J938"/>
      <c r="K938"/>
      <c r="L938"/>
      <c r="M938"/>
      <c r="N938"/>
      <c r="O938"/>
      <c r="P938"/>
      <c r="Q938"/>
      <c r="R938"/>
      <c r="S938"/>
      <c r="T938"/>
      <c r="U938"/>
      <c r="V938"/>
      <c r="W938"/>
      <c r="X938"/>
    </row>
    <row r="939" spans="1:24" ht="15.75" customHeight="1" x14ac:dyDescent="0.2">
      <c r="A939"/>
      <c r="B939"/>
      <c r="C939"/>
      <c r="D939"/>
      <c r="E939"/>
      <c r="F939"/>
      <c r="G939"/>
      <c r="H939"/>
      <c r="I939"/>
      <c r="J939"/>
      <c r="K939"/>
      <c r="L939"/>
      <c r="M939"/>
      <c r="N939"/>
      <c r="O939"/>
      <c r="P939"/>
      <c r="Q939"/>
      <c r="R939"/>
      <c r="S939"/>
      <c r="T939"/>
      <c r="U939"/>
      <c r="V939"/>
      <c r="W939"/>
      <c r="X939"/>
    </row>
    <row r="940" spans="1:24" ht="15.75" customHeight="1" x14ac:dyDescent="0.2">
      <c r="A940"/>
      <c r="B940"/>
      <c r="C940"/>
      <c r="D940"/>
      <c r="E940"/>
      <c r="F940"/>
      <c r="G940"/>
      <c r="H940"/>
      <c r="I940"/>
      <c r="J940"/>
      <c r="K940"/>
      <c r="L940"/>
      <c r="M940"/>
      <c r="N940"/>
      <c r="O940"/>
      <c r="P940"/>
      <c r="Q940"/>
      <c r="R940"/>
      <c r="S940"/>
      <c r="T940"/>
      <c r="U940"/>
      <c r="V940"/>
      <c r="W940"/>
      <c r="X940"/>
    </row>
    <row r="941" spans="1:24" ht="15.75" customHeight="1" x14ac:dyDescent="0.2">
      <c r="A941"/>
      <c r="B941"/>
      <c r="C941"/>
      <c r="D941"/>
      <c r="E941"/>
      <c r="F941"/>
      <c r="G941"/>
      <c r="H941"/>
      <c r="I941"/>
      <c r="J941"/>
      <c r="K941"/>
      <c r="L941"/>
      <c r="M941"/>
      <c r="N941"/>
      <c r="O941"/>
      <c r="P941"/>
      <c r="Q941"/>
      <c r="R941"/>
      <c r="S941"/>
      <c r="T941"/>
      <c r="U941"/>
      <c r="V941"/>
      <c r="W941"/>
      <c r="X941"/>
    </row>
    <row r="942" spans="1:24" ht="15.75" customHeight="1" x14ac:dyDescent="0.2">
      <c r="A942"/>
      <c r="B942"/>
      <c r="C942"/>
      <c r="D942"/>
      <c r="E942"/>
      <c r="F942"/>
      <c r="G942"/>
      <c r="H942"/>
      <c r="I942"/>
      <c r="J942"/>
      <c r="K942"/>
      <c r="L942"/>
      <c r="M942"/>
      <c r="N942"/>
      <c r="O942"/>
      <c r="P942"/>
      <c r="Q942"/>
      <c r="R942"/>
      <c r="S942"/>
      <c r="T942"/>
      <c r="U942"/>
      <c r="V942"/>
      <c r="W942"/>
      <c r="X942"/>
    </row>
    <row r="943" spans="1:24" ht="15.75" customHeight="1" x14ac:dyDescent="0.2">
      <c r="A943"/>
      <c r="B943"/>
      <c r="C943"/>
      <c r="D943"/>
      <c r="E943"/>
      <c r="F943"/>
      <c r="G943"/>
      <c r="H943"/>
      <c r="I943"/>
      <c r="J943"/>
      <c r="K943"/>
      <c r="L943"/>
      <c r="M943"/>
      <c r="N943"/>
      <c r="O943"/>
      <c r="P943"/>
      <c r="Q943"/>
      <c r="R943"/>
      <c r="S943"/>
      <c r="T943"/>
      <c r="U943"/>
      <c r="V943"/>
      <c r="W943"/>
      <c r="X943"/>
    </row>
    <row r="944" spans="1:24" ht="15.75" customHeight="1" x14ac:dyDescent="0.2">
      <c r="A944"/>
      <c r="B944"/>
      <c r="C944"/>
      <c r="D944"/>
      <c r="E944"/>
      <c r="F944"/>
      <c r="G944"/>
      <c r="H944"/>
      <c r="I944"/>
      <c r="J944"/>
      <c r="K944"/>
      <c r="L944"/>
      <c r="M944"/>
      <c r="N944"/>
      <c r="O944"/>
      <c r="P944"/>
      <c r="Q944"/>
      <c r="R944"/>
      <c r="S944"/>
      <c r="T944"/>
      <c r="U944"/>
      <c r="V944"/>
      <c r="W944"/>
      <c r="X944"/>
    </row>
    <row r="945" spans="1:24" ht="15.75" customHeight="1" x14ac:dyDescent="0.2">
      <c r="A945"/>
      <c r="B945"/>
      <c r="C945"/>
      <c r="D945"/>
      <c r="E945"/>
      <c r="F945"/>
      <c r="G945"/>
      <c r="H945"/>
      <c r="I945"/>
      <c r="J945"/>
      <c r="K945"/>
      <c r="L945"/>
      <c r="M945"/>
      <c r="N945"/>
      <c r="O945"/>
      <c r="P945"/>
      <c r="Q945"/>
      <c r="R945"/>
      <c r="S945"/>
      <c r="T945"/>
      <c r="U945"/>
      <c r="V945"/>
      <c r="W945"/>
      <c r="X945"/>
    </row>
    <row r="946" spans="1:24" ht="15.75" customHeight="1" x14ac:dyDescent="0.2">
      <c r="A946"/>
      <c r="B946"/>
      <c r="C946"/>
      <c r="D946"/>
      <c r="E946"/>
      <c r="F946"/>
      <c r="G946"/>
      <c r="H946"/>
      <c r="I946"/>
      <c r="J946"/>
      <c r="K946"/>
      <c r="L946"/>
      <c r="M946"/>
      <c r="N946"/>
      <c r="O946"/>
      <c r="P946"/>
      <c r="Q946"/>
      <c r="R946"/>
      <c r="S946"/>
      <c r="T946"/>
      <c r="U946"/>
      <c r="V946"/>
      <c r="W946"/>
      <c r="X946"/>
    </row>
    <row r="947" spans="1:24" ht="15.75" customHeight="1" x14ac:dyDescent="0.2">
      <c r="A947"/>
      <c r="B947"/>
      <c r="C947"/>
      <c r="D947"/>
      <c r="E947"/>
      <c r="F947"/>
      <c r="G947"/>
      <c r="H947"/>
      <c r="I947"/>
      <c r="J947"/>
      <c r="K947"/>
      <c r="L947"/>
      <c r="M947"/>
      <c r="N947"/>
      <c r="O947"/>
      <c r="P947"/>
      <c r="Q947"/>
      <c r="R947"/>
      <c r="S947"/>
      <c r="T947"/>
      <c r="U947"/>
      <c r="V947"/>
      <c r="W947"/>
      <c r="X947"/>
    </row>
    <row r="948" spans="1:24" ht="15.75" customHeight="1" x14ac:dyDescent="0.2">
      <c r="A948"/>
      <c r="B948"/>
      <c r="C948"/>
      <c r="D948"/>
      <c r="E948"/>
      <c r="F948"/>
      <c r="G948"/>
      <c r="H948"/>
      <c r="I948"/>
      <c r="J948"/>
      <c r="K948"/>
      <c r="L948"/>
      <c r="M948"/>
      <c r="N948"/>
      <c r="O948"/>
      <c r="P948"/>
      <c r="Q948"/>
      <c r="R948"/>
      <c r="S948"/>
      <c r="T948"/>
      <c r="U948"/>
      <c r="V948"/>
      <c r="W948"/>
      <c r="X948"/>
    </row>
    <row r="949" spans="1:24" ht="15.75" customHeight="1" x14ac:dyDescent="0.2">
      <c r="A949"/>
      <c r="B949"/>
      <c r="C949"/>
      <c r="D949"/>
      <c r="E949"/>
      <c r="F949"/>
      <c r="G949"/>
      <c r="H949"/>
      <c r="I949"/>
      <c r="J949"/>
      <c r="K949"/>
      <c r="L949"/>
      <c r="M949"/>
      <c r="N949"/>
      <c r="O949"/>
      <c r="P949"/>
      <c r="Q949"/>
      <c r="R949"/>
      <c r="S949"/>
      <c r="T949"/>
      <c r="U949"/>
      <c r="V949"/>
      <c r="W949"/>
      <c r="X949"/>
    </row>
    <row r="950" spans="1:24" ht="15.75" customHeight="1" x14ac:dyDescent="0.2">
      <c r="A950"/>
      <c r="B950"/>
      <c r="C950"/>
      <c r="D950"/>
      <c r="E950"/>
      <c r="F950"/>
      <c r="G950"/>
      <c r="H950"/>
      <c r="I950"/>
      <c r="J950"/>
      <c r="K950"/>
      <c r="L950"/>
      <c r="M950"/>
      <c r="N950"/>
      <c r="O950"/>
      <c r="P950"/>
      <c r="Q950"/>
      <c r="R950"/>
      <c r="S950"/>
      <c r="T950"/>
      <c r="U950"/>
      <c r="V950"/>
      <c r="W950"/>
      <c r="X950"/>
    </row>
    <row r="951" spans="1:24" ht="15.75" customHeight="1" x14ac:dyDescent="0.2">
      <c r="A951"/>
      <c r="B951"/>
      <c r="C951"/>
      <c r="D951"/>
      <c r="E951"/>
      <c r="F951"/>
      <c r="G951"/>
      <c r="H951"/>
      <c r="I951"/>
      <c r="J951"/>
      <c r="K951"/>
      <c r="L951"/>
      <c r="M951"/>
      <c r="N951"/>
      <c r="O951"/>
      <c r="P951"/>
      <c r="Q951"/>
      <c r="R951"/>
      <c r="S951"/>
      <c r="T951"/>
      <c r="U951"/>
      <c r="V951"/>
      <c r="W951"/>
      <c r="X951"/>
    </row>
    <row r="952" spans="1:24" ht="15.75" customHeight="1" x14ac:dyDescent="0.2">
      <c r="A952"/>
      <c r="B952"/>
      <c r="C952"/>
      <c r="D952"/>
      <c r="E952"/>
      <c r="F952"/>
      <c r="G952"/>
      <c r="H952"/>
      <c r="I952"/>
      <c r="J952"/>
      <c r="K952"/>
      <c r="L952"/>
      <c r="M952"/>
      <c r="N952"/>
      <c r="O952"/>
      <c r="P952"/>
      <c r="Q952"/>
      <c r="R952"/>
      <c r="S952"/>
      <c r="T952"/>
      <c r="U952"/>
      <c r="V952"/>
      <c r="W952"/>
      <c r="X952"/>
    </row>
    <row r="953" spans="1:24" ht="15.75" customHeight="1" x14ac:dyDescent="0.2">
      <c r="A953"/>
      <c r="B953"/>
      <c r="C953"/>
      <c r="D953"/>
      <c r="E953"/>
      <c r="F953"/>
      <c r="G953"/>
      <c r="H953"/>
      <c r="I953"/>
      <c r="J953"/>
      <c r="K953"/>
      <c r="L953"/>
      <c r="M953"/>
      <c r="N953"/>
      <c r="O953"/>
      <c r="P953"/>
      <c r="Q953"/>
      <c r="R953"/>
      <c r="S953"/>
      <c r="T953"/>
      <c r="U953"/>
      <c r="V953"/>
      <c r="W953"/>
      <c r="X953"/>
    </row>
    <row r="954" spans="1:24" ht="15.75" customHeight="1" x14ac:dyDescent="0.2">
      <c r="A954"/>
      <c r="B954"/>
      <c r="C954"/>
      <c r="D954"/>
      <c r="E954"/>
      <c r="F954"/>
      <c r="G954"/>
      <c r="H954"/>
      <c r="I954"/>
      <c r="J954"/>
      <c r="K954"/>
      <c r="L954"/>
      <c r="M954"/>
      <c r="N954"/>
      <c r="O954"/>
      <c r="P954"/>
      <c r="Q954"/>
      <c r="R954"/>
      <c r="S954"/>
      <c r="T954"/>
      <c r="U954"/>
      <c r="V954"/>
      <c r="W954"/>
      <c r="X954"/>
    </row>
    <row r="955" spans="1:24" ht="15.75" customHeight="1" x14ac:dyDescent="0.2">
      <c r="A955"/>
      <c r="B955"/>
      <c r="C955"/>
      <c r="D955"/>
      <c r="E955"/>
      <c r="F955"/>
      <c r="G955"/>
      <c r="H955"/>
      <c r="I955"/>
      <c r="J955"/>
      <c r="K955"/>
      <c r="L955"/>
      <c r="M955"/>
      <c r="N955"/>
      <c r="O955"/>
      <c r="P955"/>
      <c r="Q955"/>
      <c r="R955"/>
      <c r="S955"/>
      <c r="T955"/>
      <c r="U955"/>
      <c r="V955"/>
      <c r="W955"/>
      <c r="X955"/>
    </row>
    <row r="956" spans="1:24" ht="15.75" customHeight="1" x14ac:dyDescent="0.2">
      <c r="A956"/>
      <c r="B956"/>
      <c r="C956"/>
      <c r="D956"/>
      <c r="E956"/>
      <c r="F956"/>
      <c r="G956"/>
      <c r="H956"/>
      <c r="I956"/>
      <c r="J956"/>
      <c r="K956"/>
      <c r="L956"/>
      <c r="M956"/>
      <c r="N956"/>
      <c r="O956"/>
      <c r="P956"/>
      <c r="Q956"/>
      <c r="R956"/>
      <c r="S956"/>
      <c r="T956"/>
      <c r="U956"/>
      <c r="V956"/>
      <c r="W956"/>
      <c r="X956"/>
    </row>
    <row r="957" spans="1:24" ht="15.75" customHeight="1" x14ac:dyDescent="0.2">
      <c r="A957"/>
      <c r="B957"/>
      <c r="C957"/>
      <c r="D957"/>
      <c r="E957"/>
      <c r="F957"/>
      <c r="G957"/>
      <c r="H957"/>
      <c r="I957"/>
      <c r="J957"/>
      <c r="K957"/>
      <c r="L957"/>
      <c r="M957"/>
      <c r="N957"/>
      <c r="O957"/>
      <c r="P957"/>
      <c r="Q957"/>
      <c r="R957"/>
      <c r="S957"/>
      <c r="T957"/>
      <c r="U957"/>
      <c r="V957"/>
      <c r="W957"/>
      <c r="X957"/>
    </row>
    <row r="958" spans="1:24" ht="15.75" customHeight="1" x14ac:dyDescent="0.2">
      <c r="A958"/>
      <c r="B958"/>
      <c r="C958"/>
      <c r="D958"/>
      <c r="E958"/>
      <c r="F958"/>
      <c r="G958"/>
      <c r="H958"/>
      <c r="I958"/>
      <c r="J958"/>
      <c r="K958"/>
      <c r="L958"/>
      <c r="M958"/>
      <c r="N958"/>
      <c r="O958"/>
      <c r="P958"/>
      <c r="Q958"/>
      <c r="R958"/>
      <c r="S958"/>
      <c r="T958"/>
      <c r="U958"/>
      <c r="V958"/>
      <c r="W958"/>
      <c r="X958"/>
    </row>
    <row r="959" spans="1:24" ht="15.75" customHeight="1" x14ac:dyDescent="0.2">
      <c r="A959"/>
      <c r="B959"/>
      <c r="C959"/>
      <c r="D959"/>
      <c r="E959"/>
      <c r="F959"/>
      <c r="G959"/>
      <c r="H959"/>
      <c r="I959"/>
      <c r="J959"/>
      <c r="K959"/>
      <c r="L959"/>
      <c r="M959"/>
      <c r="N959"/>
      <c r="O959"/>
      <c r="P959"/>
      <c r="Q959"/>
      <c r="R959"/>
      <c r="S959"/>
      <c r="T959"/>
      <c r="U959"/>
      <c r="V959"/>
      <c r="W959"/>
      <c r="X959"/>
    </row>
    <row r="960" spans="1:24" ht="15.75" customHeight="1" x14ac:dyDescent="0.2">
      <c r="A960"/>
      <c r="B960"/>
      <c r="C960"/>
      <c r="D960"/>
      <c r="E960"/>
      <c r="F960"/>
      <c r="G960"/>
      <c r="H960"/>
      <c r="I960"/>
      <c r="J960"/>
      <c r="K960"/>
      <c r="L960"/>
      <c r="M960"/>
      <c r="N960"/>
      <c r="O960"/>
      <c r="P960"/>
      <c r="Q960"/>
      <c r="R960"/>
      <c r="S960"/>
      <c r="T960"/>
      <c r="U960"/>
      <c r="V960"/>
      <c r="W960"/>
      <c r="X960"/>
    </row>
    <row r="961" spans="1:24" ht="15.75" customHeight="1" x14ac:dyDescent="0.2">
      <c r="A961"/>
      <c r="B961"/>
      <c r="C961"/>
      <c r="D961"/>
      <c r="E961"/>
      <c r="F961"/>
      <c r="G961"/>
      <c r="H961"/>
      <c r="I961"/>
      <c r="J961"/>
      <c r="K961"/>
      <c r="L961"/>
      <c r="M961"/>
      <c r="N961"/>
      <c r="O961"/>
      <c r="P961"/>
      <c r="Q961"/>
      <c r="R961"/>
      <c r="S961"/>
      <c r="T961"/>
      <c r="U961"/>
      <c r="V961"/>
      <c r="W961"/>
      <c r="X961"/>
    </row>
    <row r="962" spans="1:24" ht="15.75" customHeight="1" x14ac:dyDescent="0.2">
      <c r="A962"/>
      <c r="B962"/>
      <c r="C962"/>
      <c r="D962"/>
      <c r="E962"/>
      <c r="F962"/>
      <c r="G962"/>
      <c r="H962"/>
      <c r="I962"/>
      <c r="J962"/>
      <c r="K962"/>
      <c r="L962"/>
      <c r="M962"/>
      <c r="N962"/>
      <c r="O962"/>
      <c r="P962"/>
      <c r="Q962"/>
      <c r="R962"/>
      <c r="S962"/>
      <c r="T962"/>
      <c r="U962"/>
      <c r="V962"/>
      <c r="W962"/>
      <c r="X962"/>
    </row>
    <row r="963" spans="1:24" ht="15.75" customHeight="1" x14ac:dyDescent="0.2">
      <c r="A963"/>
      <c r="B963"/>
      <c r="C963"/>
      <c r="D963"/>
      <c r="E963"/>
      <c r="F963"/>
      <c r="G963"/>
      <c r="H963"/>
      <c r="I963"/>
      <c r="J963"/>
      <c r="K963"/>
      <c r="L963"/>
      <c r="M963"/>
      <c r="N963"/>
      <c r="O963"/>
      <c r="P963"/>
      <c r="Q963"/>
      <c r="R963"/>
      <c r="S963"/>
      <c r="T963"/>
      <c r="U963"/>
      <c r="V963"/>
      <c r="W963"/>
      <c r="X963"/>
    </row>
    <row r="964" spans="1:24" ht="15.75" customHeight="1" x14ac:dyDescent="0.2">
      <c r="A964"/>
      <c r="B964"/>
      <c r="C964"/>
      <c r="D964"/>
      <c r="E964"/>
      <c r="F964"/>
      <c r="G964"/>
      <c r="H964"/>
      <c r="I964"/>
      <c r="J964"/>
      <c r="K964"/>
      <c r="L964"/>
      <c r="M964"/>
      <c r="N964"/>
      <c r="O964"/>
      <c r="P964"/>
      <c r="Q964"/>
      <c r="R964"/>
      <c r="S964"/>
      <c r="T964"/>
      <c r="U964"/>
      <c r="V964"/>
      <c r="W964"/>
      <c r="X964"/>
    </row>
    <row r="965" spans="1:24" ht="15.75" customHeight="1" x14ac:dyDescent="0.2">
      <c r="A965"/>
      <c r="B965"/>
      <c r="C965"/>
      <c r="D965"/>
      <c r="E965"/>
      <c r="F965"/>
      <c r="G965"/>
      <c r="H965"/>
      <c r="I965"/>
      <c r="J965"/>
      <c r="K965"/>
      <c r="L965"/>
      <c r="M965"/>
      <c r="N965"/>
      <c r="O965"/>
      <c r="P965"/>
      <c r="Q965"/>
      <c r="R965"/>
      <c r="S965"/>
      <c r="T965"/>
      <c r="U965"/>
      <c r="V965"/>
      <c r="W965"/>
      <c r="X965"/>
    </row>
    <row r="966" spans="1:24" ht="15.75" customHeight="1" x14ac:dyDescent="0.2">
      <c r="A966"/>
      <c r="B966"/>
      <c r="C966"/>
      <c r="D966"/>
      <c r="E966"/>
      <c r="F966"/>
      <c r="G966"/>
      <c r="H966"/>
      <c r="I966"/>
      <c r="J966"/>
      <c r="K966"/>
      <c r="L966"/>
      <c r="M966"/>
      <c r="N966"/>
      <c r="O966"/>
      <c r="P966"/>
      <c r="Q966"/>
      <c r="R966"/>
      <c r="S966"/>
      <c r="T966"/>
      <c r="U966"/>
      <c r="V966"/>
      <c r="W966"/>
      <c r="X966"/>
    </row>
    <row r="967" spans="1:24" ht="15.75" customHeight="1" x14ac:dyDescent="0.2">
      <c r="A967"/>
      <c r="B967"/>
      <c r="C967"/>
      <c r="D967"/>
      <c r="E967"/>
      <c r="F967"/>
      <c r="G967"/>
      <c r="H967"/>
      <c r="I967"/>
      <c r="J967"/>
      <c r="K967"/>
      <c r="L967"/>
      <c r="M967"/>
      <c r="N967"/>
      <c r="O967"/>
      <c r="P967"/>
      <c r="Q967"/>
      <c r="R967"/>
      <c r="S967"/>
      <c r="T967"/>
      <c r="U967"/>
      <c r="V967"/>
      <c r="W967"/>
      <c r="X967"/>
    </row>
    <row r="968" spans="1:24" ht="15.75" customHeight="1" x14ac:dyDescent="0.2">
      <c r="A968"/>
      <c r="B968"/>
      <c r="C968"/>
      <c r="D968"/>
      <c r="E968"/>
      <c r="F968"/>
      <c r="G968"/>
      <c r="H968"/>
      <c r="I968"/>
      <c r="J968"/>
      <c r="K968"/>
      <c r="L968"/>
      <c r="M968"/>
      <c r="N968"/>
      <c r="O968"/>
      <c r="P968"/>
      <c r="Q968"/>
      <c r="R968"/>
      <c r="S968"/>
      <c r="T968"/>
      <c r="U968"/>
      <c r="V968"/>
      <c r="W968"/>
      <c r="X968"/>
    </row>
    <row r="969" spans="1:24" ht="15.75" customHeight="1" x14ac:dyDescent="0.2">
      <c r="A969"/>
      <c r="B969"/>
      <c r="C969"/>
      <c r="D969"/>
      <c r="E969"/>
      <c r="F969"/>
      <c r="G969"/>
      <c r="H969"/>
      <c r="I969"/>
      <c r="J969"/>
      <c r="K969"/>
      <c r="L969"/>
      <c r="M969"/>
      <c r="N969"/>
      <c r="O969"/>
      <c r="P969"/>
      <c r="Q969"/>
      <c r="R969"/>
      <c r="S969"/>
      <c r="T969"/>
      <c r="U969"/>
      <c r="V969"/>
      <c r="W969"/>
      <c r="X969"/>
    </row>
    <row r="970" spans="1:24" ht="15.75" customHeight="1" x14ac:dyDescent="0.2">
      <c r="A970"/>
      <c r="B970"/>
      <c r="C970"/>
      <c r="D970"/>
      <c r="E970"/>
      <c r="F970"/>
      <c r="G970"/>
      <c r="H970"/>
      <c r="I970"/>
      <c r="J970"/>
      <c r="K970"/>
      <c r="L970"/>
      <c r="M970"/>
      <c r="N970"/>
      <c r="O970"/>
      <c r="P970"/>
      <c r="Q970"/>
      <c r="R970"/>
      <c r="S970"/>
      <c r="T970"/>
      <c r="U970"/>
      <c r="V970"/>
      <c r="W970"/>
      <c r="X970"/>
    </row>
    <row r="971" spans="1:24" ht="15.75" customHeight="1" x14ac:dyDescent="0.2">
      <c r="A971"/>
      <c r="B971"/>
      <c r="C971"/>
      <c r="D971"/>
      <c r="E971"/>
      <c r="F971"/>
      <c r="G971"/>
      <c r="H971"/>
      <c r="I971"/>
      <c r="J971"/>
      <c r="K971"/>
      <c r="L971"/>
      <c r="M971"/>
      <c r="N971"/>
      <c r="O971"/>
      <c r="P971"/>
      <c r="Q971"/>
      <c r="R971"/>
      <c r="S971"/>
      <c r="T971"/>
      <c r="U971"/>
      <c r="V971"/>
      <c r="W971"/>
      <c r="X971"/>
    </row>
    <row r="972" spans="1:24" ht="15.75" customHeight="1" x14ac:dyDescent="0.2">
      <c r="A972"/>
      <c r="B972"/>
      <c r="C972"/>
      <c r="D972"/>
      <c r="E972"/>
      <c r="F972"/>
      <c r="G972"/>
      <c r="H972"/>
      <c r="I972"/>
      <c r="J972"/>
      <c r="K972"/>
      <c r="L972"/>
      <c r="M972"/>
      <c r="N972"/>
      <c r="O972"/>
      <c r="P972"/>
      <c r="Q972"/>
      <c r="R972"/>
      <c r="S972"/>
      <c r="T972"/>
      <c r="U972"/>
      <c r="V972"/>
      <c r="W972"/>
      <c r="X972"/>
    </row>
    <row r="973" spans="1:24" ht="15.75" customHeight="1" x14ac:dyDescent="0.2">
      <c r="A973"/>
      <c r="B973"/>
      <c r="C973"/>
      <c r="D973"/>
      <c r="E973"/>
      <c r="F973"/>
      <c r="G973"/>
      <c r="H973"/>
      <c r="I973"/>
      <c r="J973"/>
      <c r="K973"/>
      <c r="L973"/>
      <c r="M973"/>
      <c r="N973"/>
      <c r="O973"/>
      <c r="P973"/>
      <c r="Q973"/>
      <c r="R973"/>
      <c r="S973"/>
      <c r="T973"/>
      <c r="U973"/>
      <c r="V973"/>
      <c r="W973"/>
      <c r="X973"/>
    </row>
    <row r="974" spans="1:24" ht="15.75" customHeight="1" x14ac:dyDescent="0.2">
      <c r="A974"/>
      <c r="B974"/>
      <c r="C974"/>
      <c r="D974"/>
      <c r="E974"/>
      <c r="F974"/>
      <c r="G974"/>
      <c r="H974"/>
      <c r="I974"/>
      <c r="J974"/>
      <c r="K974"/>
      <c r="L974"/>
      <c r="M974"/>
      <c r="N974"/>
      <c r="O974"/>
      <c r="P974"/>
      <c r="Q974"/>
      <c r="R974"/>
      <c r="S974"/>
      <c r="T974"/>
      <c r="U974"/>
      <c r="V974"/>
      <c r="W974"/>
      <c r="X974"/>
    </row>
    <row r="975" spans="1:24" ht="15.75" customHeight="1" x14ac:dyDescent="0.2">
      <c r="A975"/>
      <c r="B975"/>
      <c r="C975"/>
      <c r="D975"/>
      <c r="E975"/>
      <c r="F975"/>
      <c r="G975"/>
      <c r="H975"/>
      <c r="I975"/>
      <c r="J975"/>
      <c r="K975"/>
      <c r="L975"/>
      <c r="M975"/>
      <c r="N975"/>
      <c r="O975"/>
      <c r="P975"/>
      <c r="Q975"/>
      <c r="R975"/>
      <c r="S975"/>
      <c r="T975"/>
      <c r="U975"/>
      <c r="V975"/>
      <c r="W975"/>
      <c r="X975"/>
    </row>
    <row r="976" spans="1:24" ht="15.75" customHeight="1" x14ac:dyDescent="0.2">
      <c r="A976"/>
      <c r="B976"/>
      <c r="C976"/>
      <c r="D976"/>
      <c r="E976"/>
      <c r="F976"/>
      <c r="G976"/>
      <c r="H976"/>
      <c r="I976"/>
      <c r="J976"/>
      <c r="K976"/>
      <c r="L976"/>
      <c r="M976"/>
      <c r="N976"/>
      <c r="O976"/>
      <c r="P976"/>
      <c r="Q976"/>
      <c r="R976"/>
      <c r="S976"/>
      <c r="T976"/>
      <c r="U976"/>
      <c r="V976"/>
      <c r="W976"/>
      <c r="X976"/>
    </row>
    <row r="977" spans="1:24" ht="15.75" customHeight="1" x14ac:dyDescent="0.2">
      <c r="A977"/>
      <c r="B977"/>
      <c r="C977"/>
      <c r="D977"/>
      <c r="E977"/>
      <c r="F977"/>
      <c r="G977"/>
      <c r="H977"/>
      <c r="I977"/>
      <c r="J977"/>
      <c r="K977"/>
      <c r="L977"/>
      <c r="M977"/>
      <c r="N977"/>
      <c r="O977"/>
      <c r="P977"/>
      <c r="Q977"/>
      <c r="R977"/>
      <c r="S977"/>
      <c r="T977"/>
      <c r="U977"/>
      <c r="V977"/>
      <c r="W977"/>
      <c r="X977"/>
    </row>
    <row r="978" spans="1:24" ht="15.75" customHeight="1" x14ac:dyDescent="0.2">
      <c r="A978"/>
      <c r="B978"/>
      <c r="C978"/>
      <c r="D978"/>
      <c r="E978"/>
      <c r="F978"/>
      <c r="G978"/>
      <c r="H978"/>
      <c r="I978"/>
      <c r="J978"/>
      <c r="K978"/>
      <c r="L978"/>
      <c r="M978"/>
      <c r="N978"/>
      <c r="O978"/>
      <c r="P978"/>
      <c r="Q978"/>
      <c r="R978"/>
      <c r="S978"/>
      <c r="T978"/>
      <c r="U978"/>
      <c r="V978"/>
      <c r="W978"/>
      <c r="X978"/>
    </row>
    <row r="979" spans="1:24" ht="15.75" customHeight="1" x14ac:dyDescent="0.2">
      <c r="A979"/>
      <c r="B979"/>
      <c r="C979"/>
      <c r="D979"/>
      <c r="E979"/>
      <c r="F979"/>
      <c r="G979"/>
      <c r="H979"/>
      <c r="I979"/>
      <c r="J979"/>
      <c r="K979"/>
      <c r="L979"/>
      <c r="M979"/>
      <c r="N979"/>
      <c r="O979"/>
      <c r="P979"/>
      <c r="Q979"/>
      <c r="R979"/>
      <c r="S979"/>
      <c r="T979"/>
      <c r="U979"/>
      <c r="V979"/>
      <c r="W979"/>
      <c r="X979"/>
    </row>
    <row r="980" spans="1:24" ht="15.75" customHeight="1" x14ac:dyDescent="0.2">
      <c r="A980"/>
      <c r="B980"/>
      <c r="C980"/>
      <c r="D980"/>
      <c r="E980"/>
      <c r="F980"/>
      <c r="G980"/>
      <c r="H980"/>
      <c r="I980"/>
      <c r="J980"/>
      <c r="K980"/>
      <c r="L980"/>
      <c r="M980"/>
      <c r="N980"/>
      <c r="O980"/>
      <c r="P980"/>
      <c r="Q980"/>
      <c r="R980"/>
      <c r="S980"/>
      <c r="T980"/>
      <c r="U980"/>
      <c r="V980"/>
      <c r="W980"/>
      <c r="X980"/>
    </row>
    <row r="981" spans="1:24" ht="15.75" customHeight="1" x14ac:dyDescent="0.2">
      <c r="A981"/>
      <c r="B981"/>
      <c r="C981"/>
      <c r="D981"/>
      <c r="E981"/>
      <c r="F981"/>
      <c r="G981"/>
      <c r="H981"/>
      <c r="I981"/>
      <c r="J981"/>
      <c r="K981"/>
      <c r="L981"/>
      <c r="M981"/>
      <c r="N981"/>
      <c r="O981"/>
      <c r="P981"/>
      <c r="Q981"/>
      <c r="R981"/>
      <c r="S981"/>
      <c r="T981"/>
      <c r="U981"/>
      <c r="V981"/>
      <c r="W981"/>
      <c r="X981"/>
    </row>
    <row r="982" spans="1:24" ht="15.75" customHeight="1" x14ac:dyDescent="0.2">
      <c r="A982"/>
      <c r="B982"/>
      <c r="C982"/>
      <c r="D982"/>
      <c r="E982"/>
      <c r="F982"/>
      <c r="G982"/>
      <c r="H982"/>
      <c r="I982"/>
      <c r="J982"/>
      <c r="K982"/>
      <c r="L982"/>
      <c r="M982"/>
      <c r="N982"/>
      <c r="O982"/>
      <c r="P982"/>
      <c r="Q982"/>
      <c r="R982"/>
      <c r="S982"/>
      <c r="T982"/>
      <c r="U982"/>
      <c r="V982"/>
      <c r="W982"/>
      <c r="X982"/>
    </row>
    <row r="983" spans="1:24" ht="15.75" customHeight="1" x14ac:dyDescent="0.2">
      <c r="A983"/>
      <c r="B983"/>
      <c r="C983"/>
      <c r="D983"/>
      <c r="E983"/>
      <c r="F983"/>
      <c r="G983"/>
      <c r="H983"/>
      <c r="I983"/>
      <c r="J983"/>
      <c r="K983"/>
      <c r="L983"/>
      <c r="M983"/>
      <c r="N983"/>
      <c r="O983"/>
      <c r="P983"/>
      <c r="Q983"/>
      <c r="R983"/>
      <c r="S983"/>
      <c r="T983"/>
      <c r="U983"/>
      <c r="V983"/>
      <c r="W983"/>
      <c r="X983"/>
    </row>
    <row r="984" spans="1:24" ht="15.75" customHeight="1" x14ac:dyDescent="0.2">
      <c r="A984"/>
      <c r="B984"/>
      <c r="C984"/>
      <c r="D984"/>
      <c r="E984"/>
      <c r="F984"/>
      <c r="G984"/>
      <c r="H984"/>
      <c r="I984"/>
      <c r="J984"/>
      <c r="K984"/>
      <c r="L984"/>
      <c r="M984"/>
      <c r="N984"/>
      <c r="O984"/>
      <c r="P984"/>
      <c r="Q984"/>
      <c r="R984"/>
      <c r="S984"/>
      <c r="T984"/>
      <c r="U984"/>
      <c r="V984"/>
      <c r="W984"/>
      <c r="X984"/>
    </row>
    <row r="985" spans="1:24" ht="15.75" customHeight="1" x14ac:dyDescent="0.2">
      <c r="A985"/>
      <c r="B985"/>
      <c r="C985"/>
      <c r="D985"/>
      <c r="E985"/>
      <c r="F985"/>
      <c r="G985"/>
      <c r="H985"/>
      <c r="I985"/>
      <c r="J985"/>
      <c r="K985"/>
      <c r="L985"/>
      <c r="M985"/>
      <c r="N985"/>
      <c r="O985"/>
      <c r="P985"/>
      <c r="Q985"/>
      <c r="R985"/>
      <c r="S985"/>
      <c r="T985"/>
      <c r="U985"/>
      <c r="V985"/>
      <c r="W985"/>
      <c r="X985"/>
    </row>
    <row r="986" spans="1:24" ht="15.75" customHeight="1" x14ac:dyDescent="0.2">
      <c r="A986"/>
      <c r="B986"/>
      <c r="C986"/>
      <c r="D986"/>
      <c r="E986"/>
      <c r="F986"/>
      <c r="G986"/>
      <c r="H986"/>
      <c r="I986"/>
      <c r="J986"/>
      <c r="K986"/>
      <c r="L986"/>
      <c r="M986"/>
      <c r="N986"/>
      <c r="O986"/>
      <c r="P986"/>
      <c r="Q986"/>
      <c r="R986"/>
      <c r="S986"/>
      <c r="T986"/>
      <c r="U986"/>
      <c r="V986"/>
      <c r="W986"/>
      <c r="X986"/>
    </row>
    <row r="987" spans="1:24" ht="15.75" customHeight="1" x14ac:dyDescent="0.2">
      <c r="A987"/>
      <c r="B987"/>
      <c r="C987"/>
      <c r="D987"/>
      <c r="E987"/>
      <c r="F987"/>
      <c r="G987"/>
      <c r="H987"/>
      <c r="I987"/>
      <c r="J987"/>
      <c r="K987"/>
      <c r="L987"/>
      <c r="M987"/>
      <c r="N987"/>
      <c r="O987"/>
      <c r="P987"/>
      <c r="Q987"/>
      <c r="R987"/>
      <c r="S987"/>
      <c r="T987"/>
      <c r="U987"/>
      <c r="V987"/>
      <c r="W987"/>
      <c r="X987"/>
    </row>
    <row r="988" spans="1:24" ht="15.75" customHeight="1" x14ac:dyDescent="0.2">
      <c r="A988"/>
      <c r="B988"/>
      <c r="C988"/>
      <c r="D988"/>
      <c r="E988"/>
      <c r="F988"/>
      <c r="G988"/>
      <c r="H988"/>
      <c r="I988"/>
      <c r="J988"/>
      <c r="K988"/>
      <c r="L988"/>
      <c r="M988"/>
      <c r="N988"/>
      <c r="O988"/>
      <c r="P988"/>
      <c r="Q988"/>
      <c r="R988"/>
      <c r="S988"/>
      <c r="T988"/>
      <c r="U988"/>
      <c r="V988"/>
      <c r="W988"/>
      <c r="X988"/>
    </row>
    <row r="989" spans="1:24" ht="15.75" customHeight="1" x14ac:dyDescent="0.2">
      <c r="A989"/>
      <c r="B989"/>
      <c r="C989"/>
      <c r="D989"/>
      <c r="E989"/>
      <c r="F989"/>
      <c r="G989"/>
      <c r="H989"/>
      <c r="I989"/>
      <c r="J989"/>
      <c r="K989"/>
      <c r="L989"/>
      <c r="M989"/>
      <c r="N989"/>
      <c r="O989"/>
      <c r="P989"/>
      <c r="Q989"/>
      <c r="R989"/>
      <c r="S989"/>
      <c r="T989"/>
      <c r="U989"/>
      <c r="V989"/>
      <c r="W989"/>
      <c r="X989"/>
    </row>
    <row r="990" spans="1:24" ht="15.75" customHeight="1" x14ac:dyDescent="0.2">
      <c r="A990"/>
      <c r="B990"/>
      <c r="C990"/>
      <c r="D990"/>
      <c r="E990"/>
      <c r="F990"/>
      <c r="G990"/>
      <c r="H990"/>
      <c r="I990"/>
      <c r="J990"/>
      <c r="K990"/>
      <c r="L990"/>
      <c r="M990"/>
      <c r="N990"/>
      <c r="O990"/>
      <c r="P990"/>
      <c r="Q990"/>
      <c r="R990"/>
      <c r="S990"/>
      <c r="T990"/>
      <c r="U990"/>
      <c r="V990"/>
      <c r="W990"/>
      <c r="X990"/>
    </row>
    <row r="991" spans="1:24" ht="15.75" customHeight="1" x14ac:dyDescent="0.2">
      <c r="A991"/>
      <c r="B991"/>
      <c r="C991"/>
      <c r="D991"/>
      <c r="E991"/>
      <c r="F991"/>
      <c r="G991"/>
      <c r="H991"/>
      <c r="I991"/>
      <c r="J991"/>
      <c r="K991"/>
      <c r="L991"/>
      <c r="M991"/>
      <c r="N991"/>
      <c r="O991"/>
      <c r="P991"/>
      <c r="Q991"/>
      <c r="R991"/>
      <c r="S991"/>
      <c r="T991"/>
      <c r="U991"/>
      <c r="V991"/>
      <c r="W991"/>
      <c r="X991"/>
    </row>
    <row r="992" spans="1:24" ht="15.75" customHeight="1" x14ac:dyDescent="0.2">
      <c r="A992"/>
      <c r="B992"/>
      <c r="C992"/>
      <c r="D992"/>
      <c r="E992"/>
      <c r="F992"/>
      <c r="G992"/>
      <c r="H992"/>
      <c r="I992"/>
      <c r="J992"/>
      <c r="K992"/>
      <c r="L992"/>
      <c r="M992"/>
      <c r="N992"/>
      <c r="O992"/>
      <c r="P992"/>
      <c r="Q992"/>
      <c r="R992"/>
      <c r="S992"/>
      <c r="T992"/>
      <c r="U992"/>
      <c r="V992"/>
      <c r="W992"/>
      <c r="X992"/>
    </row>
    <row r="993" spans="1:24" ht="15.75" customHeight="1" x14ac:dyDescent="0.2">
      <c r="A993"/>
      <c r="B993"/>
      <c r="C993"/>
      <c r="D993"/>
      <c r="E993"/>
      <c r="F993"/>
      <c r="G993"/>
      <c r="H993"/>
      <c r="I993"/>
      <c r="J993"/>
      <c r="K993"/>
      <c r="L993"/>
      <c r="M993"/>
      <c r="N993"/>
      <c r="O993"/>
      <c r="P993"/>
      <c r="Q993"/>
      <c r="R993"/>
      <c r="S993"/>
      <c r="T993"/>
      <c r="U993"/>
      <c r="V993"/>
      <c r="W993"/>
      <c r="X993"/>
    </row>
    <row r="994" spans="1:24" ht="15.75" customHeight="1" x14ac:dyDescent="0.2">
      <c r="A994"/>
      <c r="B994"/>
      <c r="C994"/>
      <c r="D994"/>
      <c r="E994"/>
      <c r="F994"/>
      <c r="G994"/>
      <c r="H994"/>
      <c r="I994"/>
      <c r="J994"/>
      <c r="K994"/>
      <c r="L994"/>
      <c r="M994"/>
      <c r="N994"/>
      <c r="O994"/>
      <c r="P994"/>
      <c r="Q994"/>
      <c r="R994"/>
      <c r="S994"/>
      <c r="T994"/>
      <c r="U994"/>
      <c r="V994"/>
      <c r="W994"/>
      <c r="X994"/>
    </row>
    <row r="995" spans="1:24" ht="15.75" customHeight="1" x14ac:dyDescent="0.2">
      <c r="A995"/>
      <c r="B995"/>
      <c r="C995"/>
      <c r="D995"/>
      <c r="E995"/>
      <c r="F995"/>
      <c r="G995"/>
      <c r="H995"/>
      <c r="I995"/>
      <c r="J995"/>
      <c r="K995"/>
      <c r="L995"/>
      <c r="M995"/>
      <c r="N995"/>
      <c r="O995"/>
      <c r="P995"/>
      <c r="Q995"/>
      <c r="R995"/>
      <c r="S995"/>
      <c r="T995"/>
      <c r="U995"/>
      <c r="V995"/>
      <c r="W995"/>
      <c r="X995"/>
    </row>
    <row r="996" spans="1:24" ht="15.75" customHeight="1" x14ac:dyDescent="0.2">
      <c r="A996"/>
      <c r="B996"/>
      <c r="C996"/>
      <c r="D996"/>
      <c r="E996"/>
      <c r="F996"/>
      <c r="G996"/>
      <c r="H996"/>
      <c r="I996"/>
      <c r="J996"/>
      <c r="K996"/>
      <c r="L996"/>
      <c r="M996"/>
      <c r="N996"/>
      <c r="O996"/>
      <c r="P996"/>
      <c r="Q996"/>
      <c r="R996"/>
      <c r="S996"/>
      <c r="T996"/>
      <c r="U996"/>
      <c r="V996"/>
      <c r="W996"/>
      <c r="X996"/>
    </row>
    <row r="997" spans="1:24" ht="15.75" customHeight="1" x14ac:dyDescent="0.2">
      <c r="A997"/>
      <c r="B997"/>
      <c r="C997"/>
      <c r="D997"/>
      <c r="E997"/>
      <c r="F997"/>
      <c r="G997"/>
      <c r="H997"/>
      <c r="I997"/>
      <c r="J997"/>
      <c r="K997"/>
      <c r="L997"/>
      <c r="M997"/>
      <c r="N997"/>
      <c r="O997"/>
      <c r="P997"/>
      <c r="Q997"/>
      <c r="R997"/>
      <c r="S997"/>
      <c r="T997"/>
      <c r="U997"/>
      <c r="V997"/>
      <c r="W997"/>
      <c r="X997"/>
    </row>
    <row r="998" spans="1:24" ht="15.75" customHeight="1" x14ac:dyDescent="0.2">
      <c r="A998"/>
      <c r="B998"/>
      <c r="C998"/>
      <c r="D998"/>
      <c r="E998"/>
      <c r="F998"/>
      <c r="G998"/>
      <c r="H998"/>
      <c r="I998"/>
      <c r="J998"/>
      <c r="K998"/>
      <c r="L998"/>
      <c r="M998"/>
      <c r="N998"/>
      <c r="O998"/>
      <c r="P998"/>
      <c r="Q998"/>
      <c r="R998"/>
      <c r="S998"/>
      <c r="T998"/>
      <c r="U998"/>
      <c r="V998"/>
      <c r="W998"/>
      <c r="X998"/>
    </row>
    <row r="999" spans="1:24" ht="15.75" customHeight="1" x14ac:dyDescent="0.2">
      <c r="A999"/>
      <c r="B999"/>
      <c r="C999"/>
      <c r="D999"/>
      <c r="E999"/>
      <c r="F999"/>
      <c r="G999"/>
      <c r="H999"/>
      <c r="I999"/>
      <c r="J999"/>
      <c r="K999"/>
      <c r="L999"/>
      <c r="M999"/>
      <c r="N999"/>
      <c r="O999"/>
      <c r="P999"/>
      <c r="Q999"/>
      <c r="R999"/>
      <c r="S999"/>
      <c r="T999"/>
      <c r="U999"/>
      <c r="V999"/>
      <c r="W999"/>
      <c r="X999"/>
    </row>
    <row r="1000" spans="1:24" ht="15.75" customHeight="1" x14ac:dyDescent="0.2">
      <c r="A1000"/>
      <c r="B1000"/>
      <c r="C1000"/>
      <c r="D1000"/>
      <c r="E1000"/>
      <c r="F1000"/>
      <c r="G1000"/>
      <c r="H1000"/>
      <c r="I1000"/>
      <c r="J1000"/>
      <c r="K1000"/>
      <c r="L1000"/>
      <c r="M1000"/>
      <c r="N1000"/>
      <c r="O1000"/>
      <c r="P1000"/>
      <c r="Q1000"/>
      <c r="R1000"/>
      <c r="S1000"/>
      <c r="T1000"/>
      <c r="U1000"/>
      <c r="V1000"/>
      <c r="W1000"/>
      <c r="X1000"/>
    </row>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985" zoomScaleNormal="100" workbookViewId="0">
      <selection activeCell="J660" sqref="J660"/>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288" t="s">
        <v>48</v>
      </c>
      <c r="B2" s="322"/>
      <c r="C2" s="322"/>
      <c r="D2" s="322"/>
      <c r="E2" s="322"/>
      <c r="F2" s="322"/>
    </row>
    <row r="3" spans="1:25" s="136" customFormat="1" ht="48" customHeight="1" x14ac:dyDescent="0.2">
      <c r="A3" s="82" t="s">
        <v>49</v>
      </c>
      <c r="B3" s="83" t="s">
        <v>41</v>
      </c>
      <c r="C3" s="84" t="s">
        <v>42</v>
      </c>
      <c r="D3" s="83" t="s">
        <v>50</v>
      </c>
      <c r="E3" s="83" t="s">
        <v>51</v>
      </c>
      <c r="F3" s="85" t="s">
        <v>52</v>
      </c>
    </row>
    <row r="4" spans="1:25" s="136" customFormat="1" ht="12" customHeight="1" x14ac:dyDescent="0.2">
      <c r="A4" s="86">
        <v>1</v>
      </c>
      <c r="B4" s="87">
        <v>2</v>
      </c>
      <c r="C4" s="88" t="s">
        <v>53</v>
      </c>
      <c r="D4" s="89">
        <v>4</v>
      </c>
      <c r="E4" s="89">
        <v>5</v>
      </c>
      <c r="F4" s="90">
        <v>6</v>
      </c>
      <c r="G4" s="91"/>
      <c r="H4" s="91"/>
      <c r="I4" s="91"/>
      <c r="J4" s="91"/>
      <c r="K4" s="91"/>
      <c r="L4" s="91"/>
      <c r="M4" s="91"/>
      <c r="N4" s="91"/>
      <c r="O4" s="91"/>
      <c r="P4" s="91"/>
      <c r="Q4" s="91"/>
      <c r="R4" s="91"/>
      <c r="S4" s="91"/>
      <c r="T4" s="91"/>
      <c r="U4" s="91"/>
      <c r="V4" s="91"/>
      <c r="W4" s="91"/>
      <c r="X4" s="91"/>
      <c r="Y4" s="91"/>
    </row>
    <row r="5" spans="1:25" s="1" customFormat="1" ht="20.100000000000001" customHeight="1" x14ac:dyDescent="0.2">
      <c r="A5" s="323" t="s">
        <v>54</v>
      </c>
      <c r="B5" s="324"/>
      <c r="C5" s="93"/>
      <c r="D5" s="94"/>
      <c r="E5" s="94"/>
      <c r="F5" s="95"/>
    </row>
    <row r="6" spans="1:25" s="1" customFormat="1" ht="12.75" customHeight="1" x14ac:dyDescent="0.2">
      <c r="A6" s="96" t="s">
        <v>55</v>
      </c>
      <c r="B6" s="97" t="s">
        <v>56</v>
      </c>
      <c r="C6" s="98" t="s">
        <v>55</v>
      </c>
      <c r="D6" s="99">
        <f>D7+D44+D50+D82+D106+D124+D133+D139</f>
        <v>10826416</v>
      </c>
      <c r="E6" s="99">
        <f>E7+E44+E50+E82+E106+E124+E133+E139</f>
        <v>12056211.419999998</v>
      </c>
      <c r="F6" s="100">
        <f t="shared" ref="F6:F69" si="0">IF(D6&lt;&gt;0,IF(E6/D6&gt;=100,"&gt;&gt;100",E6/D6*100),"-")</f>
        <v>111.35921084133473</v>
      </c>
    </row>
    <row r="7" spans="1:25" s="1" customFormat="1" ht="12.75" customHeight="1" x14ac:dyDescent="0.2">
      <c r="A7" s="96" t="s">
        <v>57</v>
      </c>
      <c r="B7" s="97" t="s">
        <v>58</v>
      </c>
      <c r="C7" s="98" t="s">
        <v>57</v>
      </c>
      <c r="D7" s="99">
        <f>D8+D17+D23+D29+D37+D40</f>
        <v>0</v>
      </c>
      <c r="E7" s="99">
        <f>E8+E17+E23+E29+E37+E40</f>
        <v>0</v>
      </c>
      <c r="F7" s="100" t="str">
        <f t="shared" si="0"/>
        <v>-</v>
      </c>
    </row>
    <row r="8" spans="1:25" s="1" customFormat="1" ht="12.75" customHeight="1" x14ac:dyDescent="0.2">
      <c r="A8" s="96" t="s">
        <v>59</v>
      </c>
      <c r="B8" s="97" t="s">
        <v>60</v>
      </c>
      <c r="C8" s="98" t="s">
        <v>59</v>
      </c>
      <c r="D8" s="99">
        <f>SUM(D9:D14)-D15-D16</f>
        <v>0</v>
      </c>
      <c r="E8" s="99">
        <f>SUM(E9:E14)-E15-E16</f>
        <v>0</v>
      </c>
      <c r="F8" s="100" t="str">
        <f t="shared" si="0"/>
        <v>-</v>
      </c>
    </row>
    <row r="9" spans="1:25" s="1" customFormat="1" ht="12.75" customHeight="1" x14ac:dyDescent="0.2">
      <c r="A9" s="96" t="s">
        <v>61</v>
      </c>
      <c r="B9" s="97" t="s">
        <v>62</v>
      </c>
      <c r="C9" s="98" t="s">
        <v>61</v>
      </c>
      <c r="D9" s="101">
        <v>0</v>
      </c>
      <c r="E9" s="101">
        <v>0</v>
      </c>
      <c r="F9" s="100" t="str">
        <f t="shared" si="0"/>
        <v>-</v>
      </c>
    </row>
    <row r="10" spans="1:25" s="1" customFormat="1" ht="12.75" customHeight="1" x14ac:dyDescent="0.2">
      <c r="A10" s="96" t="s">
        <v>63</v>
      </c>
      <c r="B10" s="97" t="s">
        <v>64</v>
      </c>
      <c r="C10" s="98" t="s">
        <v>63</v>
      </c>
      <c r="D10" s="101">
        <v>0</v>
      </c>
      <c r="E10" s="101">
        <v>0</v>
      </c>
      <c r="F10" s="100" t="str">
        <f t="shared" si="0"/>
        <v>-</v>
      </c>
    </row>
    <row r="11" spans="1:25" s="1" customFormat="1" ht="12.75" customHeight="1" x14ac:dyDescent="0.2">
      <c r="A11" s="96" t="s">
        <v>65</v>
      </c>
      <c r="B11" s="97" t="s">
        <v>66</v>
      </c>
      <c r="C11" s="98" t="s">
        <v>65</v>
      </c>
      <c r="D11" s="101">
        <v>0</v>
      </c>
      <c r="E11" s="101">
        <v>0</v>
      </c>
      <c r="F11" s="100" t="str">
        <f t="shared" si="0"/>
        <v>-</v>
      </c>
    </row>
    <row r="12" spans="1:25" s="1" customFormat="1" ht="12.75" customHeight="1" x14ac:dyDescent="0.2">
      <c r="A12" s="96" t="s">
        <v>67</v>
      </c>
      <c r="B12" s="97" t="s">
        <v>68</v>
      </c>
      <c r="C12" s="98" t="s">
        <v>67</v>
      </c>
      <c r="D12" s="101">
        <v>0</v>
      </c>
      <c r="E12" s="101">
        <v>0</v>
      </c>
      <c r="F12" s="100" t="str">
        <f t="shared" si="0"/>
        <v>-</v>
      </c>
    </row>
    <row r="13" spans="1:25" s="1" customFormat="1" ht="12.75" customHeight="1" x14ac:dyDescent="0.2">
      <c r="A13" s="96" t="s">
        <v>69</v>
      </c>
      <c r="B13" s="97" t="s">
        <v>70</v>
      </c>
      <c r="C13" s="98" t="s">
        <v>69</v>
      </c>
      <c r="D13" s="101">
        <v>0</v>
      </c>
      <c r="E13" s="101">
        <v>0</v>
      </c>
      <c r="F13" s="100" t="str">
        <f t="shared" si="0"/>
        <v>-</v>
      </c>
    </row>
    <row r="14" spans="1:25" s="1" customFormat="1" ht="12.75" customHeight="1" x14ac:dyDescent="0.2">
      <c r="A14" s="96" t="s">
        <v>71</v>
      </c>
      <c r="B14" s="97" t="s">
        <v>72</v>
      </c>
      <c r="C14" s="98" t="s">
        <v>71</v>
      </c>
      <c r="D14" s="101">
        <v>0</v>
      </c>
      <c r="E14" s="101">
        <v>0</v>
      </c>
      <c r="F14" s="100" t="str">
        <f t="shared" si="0"/>
        <v>-</v>
      </c>
    </row>
    <row r="15" spans="1:25" s="1" customFormat="1" ht="12.75" customHeight="1" x14ac:dyDescent="0.2">
      <c r="A15" s="96" t="s">
        <v>73</v>
      </c>
      <c r="B15" s="97" t="s">
        <v>74</v>
      </c>
      <c r="C15" s="98" t="s">
        <v>73</v>
      </c>
      <c r="D15" s="101">
        <v>0</v>
      </c>
      <c r="E15" s="101">
        <v>0</v>
      </c>
      <c r="F15" s="100" t="str">
        <f t="shared" si="0"/>
        <v>-</v>
      </c>
    </row>
    <row r="16" spans="1:25" s="1" customFormat="1" ht="12.75" customHeight="1" x14ac:dyDescent="0.2">
      <c r="A16" s="96" t="s">
        <v>75</v>
      </c>
      <c r="B16" s="97" t="s">
        <v>76</v>
      </c>
      <c r="C16" s="98" t="s">
        <v>75</v>
      </c>
      <c r="D16" s="101">
        <v>0</v>
      </c>
      <c r="E16" s="101">
        <v>0</v>
      </c>
      <c r="F16" s="100" t="str">
        <f t="shared" si="0"/>
        <v>-</v>
      </c>
    </row>
    <row r="17" spans="1:6" s="1" customFormat="1" ht="12.75" customHeight="1" x14ac:dyDescent="0.2">
      <c r="A17" s="96" t="s">
        <v>77</v>
      </c>
      <c r="B17" s="97" t="s">
        <v>78</v>
      </c>
      <c r="C17" s="98" t="s">
        <v>77</v>
      </c>
      <c r="D17" s="99">
        <f>SUM(D18:D21)-D22</f>
        <v>0</v>
      </c>
      <c r="E17" s="99">
        <f>SUM(E18:E21)-E22</f>
        <v>0</v>
      </c>
      <c r="F17" s="100" t="str">
        <f t="shared" si="0"/>
        <v>-</v>
      </c>
    </row>
    <row r="18" spans="1:6" s="1" customFormat="1" ht="12.75" customHeight="1" x14ac:dyDescent="0.2">
      <c r="A18" s="96" t="s">
        <v>79</v>
      </c>
      <c r="B18" s="97" t="s">
        <v>80</v>
      </c>
      <c r="C18" s="98" t="s">
        <v>79</v>
      </c>
      <c r="D18" s="101">
        <v>0</v>
      </c>
      <c r="E18" s="101">
        <v>0</v>
      </c>
      <c r="F18" s="100" t="str">
        <f t="shared" si="0"/>
        <v>-</v>
      </c>
    </row>
    <row r="19" spans="1:6" s="1" customFormat="1" ht="12.75" customHeight="1" x14ac:dyDescent="0.2">
      <c r="A19" s="96" t="s">
        <v>81</v>
      </c>
      <c r="B19" s="97" t="s">
        <v>82</v>
      </c>
      <c r="C19" s="98" t="s">
        <v>81</v>
      </c>
      <c r="D19" s="101">
        <v>0</v>
      </c>
      <c r="E19" s="101">
        <v>0</v>
      </c>
      <c r="F19" s="100" t="str">
        <f t="shared" si="0"/>
        <v>-</v>
      </c>
    </row>
    <row r="20" spans="1:6" s="1" customFormat="1" ht="12.75" customHeight="1" x14ac:dyDescent="0.2">
      <c r="A20" s="96" t="s">
        <v>83</v>
      </c>
      <c r="B20" s="102" t="s">
        <v>84</v>
      </c>
      <c r="C20" s="98" t="s">
        <v>83</v>
      </c>
      <c r="D20" s="101">
        <v>0</v>
      </c>
      <c r="E20" s="101">
        <v>0</v>
      </c>
      <c r="F20" s="100" t="str">
        <f t="shared" si="0"/>
        <v>-</v>
      </c>
    </row>
    <row r="21" spans="1:6" s="1" customFormat="1" ht="12.75" customHeight="1" x14ac:dyDescent="0.2">
      <c r="A21" s="96" t="s">
        <v>85</v>
      </c>
      <c r="B21" s="97" t="s">
        <v>86</v>
      </c>
      <c r="C21" s="98" t="s">
        <v>85</v>
      </c>
      <c r="D21" s="101">
        <v>0</v>
      </c>
      <c r="E21" s="101">
        <v>0</v>
      </c>
      <c r="F21" s="100" t="str">
        <f t="shared" si="0"/>
        <v>-</v>
      </c>
    </row>
    <row r="22" spans="1:6" s="1" customFormat="1" ht="12.75" customHeight="1" x14ac:dyDescent="0.2">
      <c r="A22" s="96" t="s">
        <v>87</v>
      </c>
      <c r="B22" s="97" t="s">
        <v>88</v>
      </c>
      <c r="C22" s="98" t="s">
        <v>87</v>
      </c>
      <c r="D22" s="101">
        <v>0</v>
      </c>
      <c r="E22" s="101">
        <v>0</v>
      </c>
      <c r="F22" s="100" t="str">
        <f t="shared" si="0"/>
        <v>-</v>
      </c>
    </row>
    <row r="23" spans="1:6" s="1" customFormat="1" ht="12.75" customHeight="1" x14ac:dyDescent="0.2">
      <c r="A23" s="96" t="s">
        <v>89</v>
      </c>
      <c r="B23" s="97" t="s">
        <v>90</v>
      </c>
      <c r="C23" s="98" t="s">
        <v>89</v>
      </c>
      <c r="D23" s="99">
        <f>SUM(D24:D28)</f>
        <v>0</v>
      </c>
      <c r="E23" s="99">
        <f>SUM(E24:E28)</f>
        <v>0</v>
      </c>
      <c r="F23" s="100" t="str">
        <f t="shared" si="0"/>
        <v>-</v>
      </c>
    </row>
    <row r="24" spans="1:6" s="1" customFormat="1" ht="12.75" customHeight="1" x14ac:dyDescent="0.2">
      <c r="A24" s="96" t="s">
        <v>91</v>
      </c>
      <c r="B24" s="97" t="s">
        <v>92</v>
      </c>
      <c r="C24" s="98" t="s">
        <v>91</v>
      </c>
      <c r="D24" s="101">
        <v>0</v>
      </c>
      <c r="E24" s="101">
        <v>0</v>
      </c>
      <c r="F24" s="100" t="str">
        <f t="shared" si="0"/>
        <v>-</v>
      </c>
    </row>
    <row r="25" spans="1:6" s="1" customFormat="1" ht="12.75" customHeight="1" x14ac:dyDescent="0.2">
      <c r="A25" s="96" t="s">
        <v>93</v>
      </c>
      <c r="B25" s="97" t="s">
        <v>94</v>
      </c>
      <c r="C25" s="98" t="s">
        <v>93</v>
      </c>
      <c r="D25" s="101">
        <v>0</v>
      </c>
      <c r="E25" s="101">
        <v>0</v>
      </c>
      <c r="F25" s="100" t="str">
        <f t="shared" si="0"/>
        <v>-</v>
      </c>
    </row>
    <row r="26" spans="1:6" s="1" customFormat="1" ht="12.75" customHeight="1" x14ac:dyDescent="0.2">
      <c r="A26" s="96" t="s">
        <v>95</v>
      </c>
      <c r="B26" s="97" t="s">
        <v>96</v>
      </c>
      <c r="C26" s="98" t="s">
        <v>95</v>
      </c>
      <c r="D26" s="101">
        <v>0</v>
      </c>
      <c r="E26" s="101">
        <v>0</v>
      </c>
      <c r="F26" s="100" t="str">
        <f t="shared" si="0"/>
        <v>-</v>
      </c>
    </row>
    <row r="27" spans="1:6" s="1" customFormat="1" ht="12.75" customHeight="1" x14ac:dyDescent="0.2">
      <c r="A27" s="96" t="s">
        <v>97</v>
      </c>
      <c r="B27" s="97" t="s">
        <v>98</v>
      </c>
      <c r="C27" s="98" t="s">
        <v>97</v>
      </c>
      <c r="D27" s="101">
        <v>0</v>
      </c>
      <c r="E27" s="101">
        <v>0</v>
      </c>
      <c r="F27" s="100" t="str">
        <f t="shared" si="0"/>
        <v>-</v>
      </c>
    </row>
    <row r="28" spans="1:6" s="1" customFormat="1" ht="12.75" customHeight="1" x14ac:dyDescent="0.2">
      <c r="A28" s="96" t="s">
        <v>99</v>
      </c>
      <c r="B28" s="97" t="s">
        <v>100</v>
      </c>
      <c r="C28" s="98" t="s">
        <v>99</v>
      </c>
      <c r="D28" s="101">
        <v>0</v>
      </c>
      <c r="E28" s="101">
        <v>0</v>
      </c>
      <c r="F28" s="100" t="str">
        <f t="shared" si="0"/>
        <v>-</v>
      </c>
    </row>
    <row r="29" spans="1:6" s="1" customFormat="1" ht="12.75" customHeight="1" x14ac:dyDescent="0.2">
      <c r="A29" s="96" t="s">
        <v>101</v>
      </c>
      <c r="B29" s="97" t="s">
        <v>102</v>
      </c>
      <c r="C29" s="98" t="s">
        <v>101</v>
      </c>
      <c r="D29" s="99">
        <f>SUM(D30:D36)</f>
        <v>0</v>
      </c>
      <c r="E29" s="99">
        <f>SUM(E30:E36)</f>
        <v>0</v>
      </c>
      <c r="F29" s="100" t="str">
        <f t="shared" si="0"/>
        <v>-</v>
      </c>
    </row>
    <row r="30" spans="1:6" s="1" customFormat="1" ht="12.75" customHeight="1" x14ac:dyDescent="0.2">
      <c r="A30" s="96" t="s">
        <v>103</v>
      </c>
      <c r="B30" s="97" t="s">
        <v>104</v>
      </c>
      <c r="C30" s="98" t="s">
        <v>103</v>
      </c>
      <c r="D30" s="101">
        <v>0</v>
      </c>
      <c r="E30" s="101">
        <v>0</v>
      </c>
      <c r="F30" s="100" t="str">
        <f t="shared" si="0"/>
        <v>-</v>
      </c>
    </row>
    <row r="31" spans="1:6" s="1" customFormat="1" ht="12.75" customHeight="1" x14ac:dyDescent="0.2">
      <c r="A31" s="96" t="s">
        <v>105</v>
      </c>
      <c r="B31" s="97" t="s">
        <v>106</v>
      </c>
      <c r="C31" s="98" t="s">
        <v>105</v>
      </c>
      <c r="D31" s="101">
        <v>0</v>
      </c>
      <c r="E31" s="101">
        <v>0</v>
      </c>
      <c r="F31" s="100" t="str">
        <f t="shared" si="0"/>
        <v>-</v>
      </c>
    </row>
    <row r="32" spans="1:6" s="1" customFormat="1" ht="12.75" customHeight="1" x14ac:dyDescent="0.2">
      <c r="A32" s="96" t="s">
        <v>107</v>
      </c>
      <c r="B32" s="97" t="s">
        <v>108</v>
      </c>
      <c r="C32" s="98" t="s">
        <v>107</v>
      </c>
      <c r="D32" s="101">
        <v>0</v>
      </c>
      <c r="E32" s="101">
        <v>0</v>
      </c>
      <c r="F32" s="100" t="str">
        <f t="shared" si="0"/>
        <v>-</v>
      </c>
    </row>
    <row r="33" spans="1:6" s="1" customFormat="1" ht="12.75" customHeight="1" x14ac:dyDescent="0.2">
      <c r="A33" s="96" t="s">
        <v>109</v>
      </c>
      <c r="B33" s="97" t="s">
        <v>110</v>
      </c>
      <c r="C33" s="98" t="s">
        <v>109</v>
      </c>
      <c r="D33" s="101">
        <v>0</v>
      </c>
      <c r="E33" s="101">
        <v>0</v>
      </c>
      <c r="F33" s="100" t="str">
        <f t="shared" si="0"/>
        <v>-</v>
      </c>
    </row>
    <row r="34" spans="1:6" s="1" customFormat="1" ht="12.75" customHeight="1" x14ac:dyDescent="0.2">
      <c r="A34" s="96" t="s">
        <v>111</v>
      </c>
      <c r="B34" s="97" t="s">
        <v>112</v>
      </c>
      <c r="C34" s="98" t="s">
        <v>111</v>
      </c>
      <c r="D34" s="101">
        <v>0</v>
      </c>
      <c r="E34" s="101">
        <v>0</v>
      </c>
      <c r="F34" s="100" t="str">
        <f t="shared" si="0"/>
        <v>-</v>
      </c>
    </row>
    <row r="35" spans="1:6" s="1" customFormat="1" ht="12.75" customHeight="1" x14ac:dyDescent="0.2">
      <c r="A35" s="96" t="s">
        <v>113</v>
      </c>
      <c r="B35" s="97" t="s">
        <v>114</v>
      </c>
      <c r="C35" s="98" t="s">
        <v>113</v>
      </c>
      <c r="D35" s="101">
        <v>0</v>
      </c>
      <c r="E35" s="101">
        <v>0</v>
      </c>
      <c r="F35" s="100" t="str">
        <f t="shared" si="0"/>
        <v>-</v>
      </c>
    </row>
    <row r="36" spans="1:6" s="1" customFormat="1" ht="12.75" customHeight="1" x14ac:dyDescent="0.2">
      <c r="A36" s="96" t="s">
        <v>115</v>
      </c>
      <c r="B36" s="97" t="s">
        <v>116</v>
      </c>
      <c r="C36" s="98" t="s">
        <v>115</v>
      </c>
      <c r="D36" s="101">
        <v>0</v>
      </c>
      <c r="E36" s="101">
        <v>0</v>
      </c>
      <c r="F36" s="100" t="str">
        <f t="shared" si="0"/>
        <v>-</v>
      </c>
    </row>
    <row r="37" spans="1:6" s="1" customFormat="1" ht="12.75" customHeight="1" x14ac:dyDescent="0.2">
      <c r="A37" s="96" t="s">
        <v>117</v>
      </c>
      <c r="B37" s="97" t="s">
        <v>118</v>
      </c>
      <c r="C37" s="98" t="s">
        <v>117</v>
      </c>
      <c r="D37" s="99">
        <f>SUM(D38:D39)</f>
        <v>0</v>
      </c>
      <c r="E37" s="99">
        <f>SUM(E38:E39)</f>
        <v>0</v>
      </c>
      <c r="F37" s="100" t="str">
        <f t="shared" si="0"/>
        <v>-</v>
      </c>
    </row>
    <row r="38" spans="1:6" s="1" customFormat="1" ht="12.75" customHeight="1" x14ac:dyDescent="0.2">
      <c r="A38" s="96" t="s">
        <v>119</v>
      </c>
      <c r="B38" s="97" t="s">
        <v>120</v>
      </c>
      <c r="C38" s="98" t="s">
        <v>119</v>
      </c>
      <c r="D38" s="101">
        <v>0</v>
      </c>
      <c r="E38" s="101">
        <v>0</v>
      </c>
      <c r="F38" s="100" t="str">
        <f t="shared" si="0"/>
        <v>-</v>
      </c>
    </row>
    <row r="39" spans="1:6" s="1" customFormat="1" ht="12.75" customHeight="1" x14ac:dyDescent="0.2">
      <c r="A39" s="96" t="s">
        <v>121</v>
      </c>
      <c r="B39" s="97" t="s">
        <v>122</v>
      </c>
      <c r="C39" s="98" t="s">
        <v>121</v>
      </c>
      <c r="D39" s="101">
        <v>0</v>
      </c>
      <c r="E39" s="101">
        <v>0</v>
      </c>
      <c r="F39" s="100" t="str">
        <f t="shared" si="0"/>
        <v>-</v>
      </c>
    </row>
    <row r="40" spans="1:6" s="1" customFormat="1" ht="12.75" customHeight="1" x14ac:dyDescent="0.2">
      <c r="A40" s="96" t="s">
        <v>123</v>
      </c>
      <c r="B40" s="97" t="s">
        <v>124</v>
      </c>
      <c r="C40" s="98" t="s">
        <v>123</v>
      </c>
      <c r="D40" s="99">
        <f>SUM(D41:D43)</f>
        <v>0</v>
      </c>
      <c r="E40" s="99">
        <f>SUM(E41:E43)</f>
        <v>0</v>
      </c>
      <c r="F40" s="100" t="str">
        <f t="shared" si="0"/>
        <v>-</v>
      </c>
    </row>
    <row r="41" spans="1:6" s="1" customFormat="1" ht="12.75" customHeight="1" x14ac:dyDescent="0.2">
      <c r="A41" s="96" t="s">
        <v>125</v>
      </c>
      <c r="B41" s="97" t="s">
        <v>126</v>
      </c>
      <c r="C41" s="98" t="s">
        <v>125</v>
      </c>
      <c r="D41" s="101">
        <v>0</v>
      </c>
      <c r="E41" s="101">
        <v>0</v>
      </c>
      <c r="F41" s="100" t="str">
        <f t="shared" si="0"/>
        <v>-</v>
      </c>
    </row>
    <row r="42" spans="1:6" s="1" customFormat="1" ht="12.75" customHeight="1" x14ac:dyDescent="0.2">
      <c r="A42" s="96" t="s">
        <v>127</v>
      </c>
      <c r="B42" s="97" t="s">
        <v>128</v>
      </c>
      <c r="C42" s="98" t="s">
        <v>127</v>
      </c>
      <c r="D42" s="101">
        <v>0</v>
      </c>
      <c r="E42" s="101">
        <v>0</v>
      </c>
      <c r="F42" s="100" t="str">
        <f t="shared" si="0"/>
        <v>-</v>
      </c>
    </row>
    <row r="43" spans="1:6" s="1" customFormat="1" ht="12.75" customHeight="1" x14ac:dyDescent="0.2">
      <c r="A43" s="96" t="s">
        <v>129</v>
      </c>
      <c r="B43" s="97" t="s">
        <v>130</v>
      </c>
      <c r="C43" s="98" t="s">
        <v>129</v>
      </c>
      <c r="D43" s="101">
        <v>0</v>
      </c>
      <c r="E43" s="101">
        <v>0</v>
      </c>
      <c r="F43" s="100" t="str">
        <f t="shared" si="0"/>
        <v>-</v>
      </c>
    </row>
    <row r="44" spans="1:6" s="1" customFormat="1" ht="12.75" customHeight="1" x14ac:dyDescent="0.2">
      <c r="A44" s="96" t="s">
        <v>131</v>
      </c>
      <c r="B44" s="97" t="s">
        <v>132</v>
      </c>
      <c r="C44" s="98" t="s">
        <v>131</v>
      </c>
      <c r="D44" s="99">
        <f>D45+D48+D49</f>
        <v>0</v>
      </c>
      <c r="E44" s="99">
        <f>E45+E48+E49</f>
        <v>0</v>
      </c>
      <c r="F44" s="100" t="str">
        <f t="shared" si="0"/>
        <v>-</v>
      </c>
    </row>
    <row r="45" spans="1:6" s="1" customFormat="1" ht="12.75" customHeight="1" x14ac:dyDescent="0.2">
      <c r="A45" s="96" t="s">
        <v>133</v>
      </c>
      <c r="B45" s="97" t="s">
        <v>134</v>
      </c>
      <c r="C45" s="98" t="s">
        <v>133</v>
      </c>
      <c r="D45" s="99">
        <f>SUM(D46:D47)</f>
        <v>0</v>
      </c>
      <c r="E45" s="99">
        <f>SUM(E46:E47)</f>
        <v>0</v>
      </c>
      <c r="F45" s="100" t="str">
        <f t="shared" si="0"/>
        <v>-</v>
      </c>
    </row>
    <row r="46" spans="1:6" s="1" customFormat="1" ht="12.75" customHeight="1" x14ac:dyDescent="0.2">
      <c r="A46" s="96" t="s">
        <v>135</v>
      </c>
      <c r="B46" s="97" t="s">
        <v>136</v>
      </c>
      <c r="C46" s="98" t="s">
        <v>135</v>
      </c>
      <c r="D46" s="101">
        <v>0</v>
      </c>
      <c r="E46" s="101">
        <v>0</v>
      </c>
      <c r="F46" s="100" t="str">
        <f t="shared" si="0"/>
        <v>-</v>
      </c>
    </row>
    <row r="47" spans="1:6" s="1" customFormat="1" ht="12.75" customHeight="1" x14ac:dyDescent="0.2">
      <c r="A47" s="96" t="s">
        <v>137</v>
      </c>
      <c r="B47" s="97" t="s">
        <v>138</v>
      </c>
      <c r="C47" s="98" t="s">
        <v>137</v>
      </c>
      <c r="D47" s="101">
        <v>0</v>
      </c>
      <c r="E47" s="101">
        <v>0</v>
      </c>
      <c r="F47" s="100" t="str">
        <f t="shared" si="0"/>
        <v>-</v>
      </c>
    </row>
    <row r="48" spans="1:6" s="1" customFormat="1" ht="12.75" customHeight="1" x14ac:dyDescent="0.2">
      <c r="A48" s="96" t="s">
        <v>139</v>
      </c>
      <c r="B48" s="97" t="s">
        <v>140</v>
      </c>
      <c r="C48" s="98" t="s">
        <v>139</v>
      </c>
      <c r="D48" s="101">
        <v>0</v>
      </c>
      <c r="E48" s="101">
        <v>0</v>
      </c>
      <c r="F48" s="100" t="str">
        <f t="shared" si="0"/>
        <v>-</v>
      </c>
    </row>
    <row r="49" spans="1:6" s="1" customFormat="1" ht="12.75" customHeight="1" x14ac:dyDescent="0.2">
      <c r="A49" s="96" t="s">
        <v>141</v>
      </c>
      <c r="B49" s="97" t="s">
        <v>142</v>
      </c>
      <c r="C49" s="98" t="s">
        <v>141</v>
      </c>
      <c r="D49" s="101">
        <v>0</v>
      </c>
      <c r="E49" s="101">
        <v>0</v>
      </c>
      <c r="F49" s="100" t="str">
        <f t="shared" si="0"/>
        <v>-</v>
      </c>
    </row>
    <row r="50" spans="1:6" s="1" customFormat="1" ht="24" customHeight="1" x14ac:dyDescent="0.2">
      <c r="A50" s="96" t="s">
        <v>143</v>
      </c>
      <c r="B50" s="103" t="s">
        <v>144</v>
      </c>
      <c r="C50" s="98" t="s">
        <v>143</v>
      </c>
      <c r="D50" s="99">
        <f>D51+D54+D59+D62+D65+D68+D71+D74+D77</f>
        <v>8534828</v>
      </c>
      <c r="E50" s="99">
        <f>E51+E54+E59+E62+E65+E68+E71+E74+E77</f>
        <v>8893336.1399999987</v>
      </c>
      <c r="F50" s="100">
        <f t="shared" si="0"/>
        <v>104.2005315162766</v>
      </c>
    </row>
    <row r="51" spans="1:6" s="1" customFormat="1" ht="12.75" customHeight="1" x14ac:dyDescent="0.2">
      <c r="A51" s="96" t="s">
        <v>145</v>
      </c>
      <c r="B51" s="103" t="s">
        <v>146</v>
      </c>
      <c r="C51" s="98" t="s">
        <v>145</v>
      </c>
      <c r="D51" s="99">
        <f>D52+D53</f>
        <v>0</v>
      </c>
      <c r="E51" s="99">
        <f>E52+E53</f>
        <v>0</v>
      </c>
      <c r="F51" s="100" t="str">
        <f t="shared" si="0"/>
        <v>-</v>
      </c>
    </row>
    <row r="52" spans="1:6" s="1" customFormat="1" ht="12.75" customHeight="1" x14ac:dyDescent="0.2">
      <c r="A52" s="96" t="s">
        <v>147</v>
      </c>
      <c r="B52" s="103" t="s">
        <v>148</v>
      </c>
      <c r="C52" s="98" t="s">
        <v>147</v>
      </c>
      <c r="D52" s="101">
        <v>0</v>
      </c>
      <c r="E52" s="101">
        <v>0</v>
      </c>
      <c r="F52" s="100" t="str">
        <f t="shared" si="0"/>
        <v>-</v>
      </c>
    </row>
    <row r="53" spans="1:6" s="1" customFormat="1" ht="12.75" customHeight="1" x14ac:dyDescent="0.2">
      <c r="A53" s="96" t="s">
        <v>149</v>
      </c>
      <c r="B53" s="103" t="s">
        <v>150</v>
      </c>
      <c r="C53" s="98" t="s">
        <v>149</v>
      </c>
      <c r="D53" s="101">
        <v>0</v>
      </c>
      <c r="E53" s="101">
        <v>0</v>
      </c>
      <c r="F53" s="100" t="str">
        <f t="shared" si="0"/>
        <v>-</v>
      </c>
    </row>
    <row r="54" spans="1:6" s="1" customFormat="1" ht="24" customHeight="1" x14ac:dyDescent="0.2">
      <c r="A54" s="96" t="s">
        <v>151</v>
      </c>
      <c r="B54" s="103" t="s">
        <v>152</v>
      </c>
      <c r="C54" s="98" t="s">
        <v>151</v>
      </c>
      <c r="D54" s="99">
        <f>SUM(D55:D58)</f>
        <v>0</v>
      </c>
      <c r="E54" s="99">
        <f>SUM(E55:E58)</f>
        <v>0</v>
      </c>
      <c r="F54" s="100" t="str">
        <f t="shared" si="0"/>
        <v>-</v>
      </c>
    </row>
    <row r="55" spans="1:6" s="1" customFormat="1" ht="12.75" customHeight="1" x14ac:dyDescent="0.2">
      <c r="A55" s="96" t="s">
        <v>153</v>
      </c>
      <c r="B55" s="103" t="s">
        <v>154</v>
      </c>
      <c r="C55" s="98" t="s">
        <v>153</v>
      </c>
      <c r="D55" s="101">
        <v>0</v>
      </c>
      <c r="E55" s="101">
        <v>0</v>
      </c>
      <c r="F55" s="100" t="str">
        <f t="shared" si="0"/>
        <v>-</v>
      </c>
    </row>
    <row r="56" spans="1:6" s="1" customFormat="1" ht="12.75" customHeight="1" x14ac:dyDescent="0.2">
      <c r="A56" s="96" t="s">
        <v>155</v>
      </c>
      <c r="B56" s="103" t="s">
        <v>156</v>
      </c>
      <c r="C56" s="98" t="s">
        <v>155</v>
      </c>
      <c r="D56" s="101">
        <v>0</v>
      </c>
      <c r="E56" s="101">
        <v>0</v>
      </c>
      <c r="F56" s="100" t="str">
        <f t="shared" si="0"/>
        <v>-</v>
      </c>
    </row>
    <row r="57" spans="1:6" s="1" customFormat="1" ht="12.75" customHeight="1" x14ac:dyDescent="0.2">
      <c r="A57" s="96" t="s">
        <v>157</v>
      </c>
      <c r="B57" s="103" t="s">
        <v>158</v>
      </c>
      <c r="C57" s="98" t="s">
        <v>157</v>
      </c>
      <c r="D57" s="101">
        <v>0</v>
      </c>
      <c r="E57" s="101">
        <v>0</v>
      </c>
      <c r="F57" s="100" t="str">
        <f t="shared" si="0"/>
        <v>-</v>
      </c>
    </row>
    <row r="58" spans="1:6" s="1" customFormat="1" ht="12.75" customHeight="1" x14ac:dyDescent="0.2">
      <c r="A58" s="96" t="s">
        <v>159</v>
      </c>
      <c r="B58" s="103" t="s">
        <v>160</v>
      </c>
      <c r="C58" s="98" t="s">
        <v>159</v>
      </c>
      <c r="D58" s="101">
        <v>0</v>
      </c>
      <c r="E58" s="101">
        <v>0</v>
      </c>
      <c r="F58" s="100" t="str">
        <f t="shared" si="0"/>
        <v>-</v>
      </c>
    </row>
    <row r="59" spans="1:6" s="1" customFormat="1" ht="24" customHeight="1" x14ac:dyDescent="0.2">
      <c r="A59" s="96" t="s">
        <v>161</v>
      </c>
      <c r="B59" s="103" t="s">
        <v>162</v>
      </c>
      <c r="C59" s="98" t="s">
        <v>161</v>
      </c>
      <c r="D59" s="99">
        <f>SUM(D60:D61)</f>
        <v>0</v>
      </c>
      <c r="E59" s="99">
        <f>SUM(E60:E61)</f>
        <v>0</v>
      </c>
      <c r="F59" s="100" t="str">
        <f t="shared" si="0"/>
        <v>-</v>
      </c>
    </row>
    <row r="60" spans="1:6" s="1" customFormat="1" ht="24" customHeight="1" x14ac:dyDescent="0.2">
      <c r="A60" s="96" t="s">
        <v>163</v>
      </c>
      <c r="B60" s="103" t="s">
        <v>164</v>
      </c>
      <c r="C60" s="98" t="s">
        <v>163</v>
      </c>
      <c r="D60" s="101">
        <v>0</v>
      </c>
      <c r="E60" s="101">
        <v>0</v>
      </c>
      <c r="F60" s="100" t="str">
        <f t="shared" si="0"/>
        <v>-</v>
      </c>
    </row>
    <row r="61" spans="1:6" s="1" customFormat="1" ht="24" customHeight="1" x14ac:dyDescent="0.2">
      <c r="A61" s="96" t="s">
        <v>165</v>
      </c>
      <c r="B61" s="103" t="s">
        <v>166</v>
      </c>
      <c r="C61" s="98" t="s">
        <v>165</v>
      </c>
      <c r="D61" s="101">
        <v>0</v>
      </c>
      <c r="E61" s="101">
        <v>0</v>
      </c>
      <c r="F61" s="100" t="str">
        <f t="shared" si="0"/>
        <v>-</v>
      </c>
    </row>
    <row r="62" spans="1:6" s="1" customFormat="1" ht="12.75" customHeight="1" x14ac:dyDescent="0.2">
      <c r="A62" s="96" t="s">
        <v>167</v>
      </c>
      <c r="B62" s="97" t="s">
        <v>168</v>
      </c>
      <c r="C62" s="98" t="s">
        <v>167</v>
      </c>
      <c r="D62" s="99">
        <f>SUM(D63:D64)</f>
        <v>0</v>
      </c>
      <c r="E62" s="99">
        <f>SUM(E63:E64)</f>
        <v>0</v>
      </c>
      <c r="F62" s="100" t="str">
        <f t="shared" si="0"/>
        <v>-</v>
      </c>
    </row>
    <row r="63" spans="1:6" s="1" customFormat="1" ht="12.75" customHeight="1" x14ac:dyDescent="0.2">
      <c r="A63" s="96" t="s">
        <v>169</v>
      </c>
      <c r="B63" s="97" t="s">
        <v>170</v>
      </c>
      <c r="C63" s="98" t="s">
        <v>169</v>
      </c>
      <c r="D63" s="101">
        <v>0</v>
      </c>
      <c r="E63" s="101">
        <v>0</v>
      </c>
      <c r="F63" s="100" t="str">
        <f t="shared" si="0"/>
        <v>-</v>
      </c>
    </row>
    <row r="64" spans="1:6" s="1" customFormat="1" ht="12.75" customHeight="1" x14ac:dyDescent="0.2">
      <c r="A64" s="96" t="s">
        <v>171</v>
      </c>
      <c r="B64" s="97" t="s">
        <v>172</v>
      </c>
      <c r="C64" s="98" t="s">
        <v>171</v>
      </c>
      <c r="D64" s="101">
        <v>0</v>
      </c>
      <c r="E64" s="101">
        <v>0</v>
      </c>
      <c r="F64" s="100" t="str">
        <f t="shared" si="0"/>
        <v>-</v>
      </c>
    </row>
    <row r="65" spans="1:6" s="1" customFormat="1" ht="12.75" customHeight="1" x14ac:dyDescent="0.2">
      <c r="A65" s="96" t="s">
        <v>173</v>
      </c>
      <c r="B65" s="97" t="s">
        <v>174</v>
      </c>
      <c r="C65" s="98" t="s">
        <v>173</v>
      </c>
      <c r="D65" s="99">
        <f>SUM(D66:D67)</f>
        <v>0</v>
      </c>
      <c r="E65" s="99">
        <f>SUM(E66:E67)</f>
        <v>0</v>
      </c>
      <c r="F65" s="100" t="str">
        <f t="shared" si="0"/>
        <v>-</v>
      </c>
    </row>
    <row r="66" spans="1:6" s="1" customFormat="1" ht="12.75" customHeight="1" x14ac:dyDescent="0.2">
      <c r="A66" s="96" t="s">
        <v>175</v>
      </c>
      <c r="B66" s="97" t="s">
        <v>176</v>
      </c>
      <c r="C66" s="98" t="s">
        <v>175</v>
      </c>
      <c r="D66" s="101">
        <v>0</v>
      </c>
      <c r="E66" s="101">
        <v>0</v>
      </c>
      <c r="F66" s="100" t="str">
        <f t="shared" si="0"/>
        <v>-</v>
      </c>
    </row>
    <row r="67" spans="1:6" s="1" customFormat="1" ht="12.75" customHeight="1" x14ac:dyDescent="0.2">
      <c r="A67" s="96" t="s">
        <v>177</v>
      </c>
      <c r="B67" s="97" t="s">
        <v>178</v>
      </c>
      <c r="C67" s="98" t="s">
        <v>177</v>
      </c>
      <c r="D67" s="101">
        <v>0</v>
      </c>
      <c r="E67" s="101">
        <v>0</v>
      </c>
      <c r="F67" s="100" t="str">
        <f t="shared" si="0"/>
        <v>-</v>
      </c>
    </row>
    <row r="68" spans="1:6" s="1" customFormat="1" ht="24" customHeight="1" x14ac:dyDescent="0.2">
      <c r="A68" s="96" t="s">
        <v>179</v>
      </c>
      <c r="B68" s="102" t="s">
        <v>180</v>
      </c>
      <c r="C68" s="98" t="s">
        <v>179</v>
      </c>
      <c r="D68" s="99">
        <f>SUM(D69:D70)</f>
        <v>8534828</v>
      </c>
      <c r="E68" s="99">
        <f>SUM(E69:E70)</f>
        <v>8859476.7299999986</v>
      </c>
      <c r="F68" s="100">
        <f t="shared" si="0"/>
        <v>103.80381104340941</v>
      </c>
    </row>
    <row r="69" spans="1:6" s="1" customFormat="1" ht="12.75" customHeight="1" x14ac:dyDescent="0.2">
      <c r="A69" s="96" t="s">
        <v>181</v>
      </c>
      <c r="B69" s="97" t="s">
        <v>182</v>
      </c>
      <c r="C69" s="98" t="s">
        <v>181</v>
      </c>
      <c r="D69" s="101">
        <v>8447959</v>
      </c>
      <c r="E69" s="101">
        <v>8833180.8599999994</v>
      </c>
      <c r="F69" s="100">
        <f t="shared" si="0"/>
        <v>104.55993998076931</v>
      </c>
    </row>
    <row r="70" spans="1:6" s="1" customFormat="1" ht="24" customHeight="1" x14ac:dyDescent="0.2">
      <c r="A70" s="96" t="s">
        <v>183</v>
      </c>
      <c r="B70" s="97" t="s">
        <v>184</v>
      </c>
      <c r="C70" s="98" t="s">
        <v>183</v>
      </c>
      <c r="D70" s="101">
        <v>86869</v>
      </c>
      <c r="E70" s="101">
        <v>26295.87</v>
      </c>
      <c r="F70" s="100">
        <f t="shared" ref="F70:F133" si="1">IF(D70&lt;&gt;0,IF(E70/D70&gt;=100,"&gt;&gt;100",E70/D70*100),"-")</f>
        <v>30.270717977644495</v>
      </c>
    </row>
    <row r="71" spans="1:6" s="1" customFormat="1" ht="24" customHeight="1" x14ac:dyDescent="0.2">
      <c r="A71" s="96" t="s">
        <v>185</v>
      </c>
      <c r="B71" s="97" t="s">
        <v>186</v>
      </c>
      <c r="C71" s="98" t="s">
        <v>185</v>
      </c>
      <c r="D71" s="99">
        <f>SUM(D72:D73)</f>
        <v>0</v>
      </c>
      <c r="E71" s="99">
        <f>SUM(E72:E73)</f>
        <v>0</v>
      </c>
      <c r="F71" s="100" t="str">
        <f t="shared" si="1"/>
        <v>-</v>
      </c>
    </row>
    <row r="72" spans="1:6" s="1" customFormat="1" ht="12.75" customHeight="1" x14ac:dyDescent="0.2">
      <c r="A72" s="96" t="s">
        <v>187</v>
      </c>
      <c r="B72" s="97" t="s">
        <v>188</v>
      </c>
      <c r="C72" s="98" t="s">
        <v>187</v>
      </c>
      <c r="D72" s="101">
        <v>0</v>
      </c>
      <c r="E72" s="101">
        <v>0</v>
      </c>
      <c r="F72" s="100" t="str">
        <f t="shared" si="1"/>
        <v>-</v>
      </c>
    </row>
    <row r="73" spans="1:6" s="1" customFormat="1" ht="12.75" customHeight="1" x14ac:dyDescent="0.2">
      <c r="A73" s="96" t="s">
        <v>189</v>
      </c>
      <c r="B73" s="97" t="s">
        <v>190</v>
      </c>
      <c r="C73" s="98" t="s">
        <v>189</v>
      </c>
      <c r="D73" s="101">
        <v>0</v>
      </c>
      <c r="E73" s="101">
        <v>0</v>
      </c>
      <c r="F73" s="100" t="str">
        <f t="shared" si="1"/>
        <v>-</v>
      </c>
    </row>
    <row r="74" spans="1:6" s="1" customFormat="1" ht="12.75" customHeight="1" x14ac:dyDescent="0.2">
      <c r="A74" s="96" t="s">
        <v>191</v>
      </c>
      <c r="B74" s="97" t="s">
        <v>192</v>
      </c>
      <c r="C74" s="98" t="s">
        <v>191</v>
      </c>
      <c r="D74" s="99">
        <f>SUM(D75:D76)</f>
        <v>0</v>
      </c>
      <c r="E74" s="99">
        <f>SUM(E75:E76)</f>
        <v>33859.410000000003</v>
      </c>
      <c r="F74" s="100" t="str">
        <f t="shared" si="1"/>
        <v>-</v>
      </c>
    </row>
    <row r="75" spans="1:6" s="1" customFormat="1" ht="12.75" customHeight="1" x14ac:dyDescent="0.2">
      <c r="A75" s="96" t="s">
        <v>193</v>
      </c>
      <c r="B75" s="97" t="s">
        <v>194</v>
      </c>
      <c r="C75" s="98" t="s">
        <v>193</v>
      </c>
      <c r="D75" s="101">
        <v>0</v>
      </c>
      <c r="E75" s="101">
        <v>33859.410000000003</v>
      </c>
      <c r="F75" s="100" t="str">
        <f t="shared" si="1"/>
        <v>-</v>
      </c>
    </row>
    <row r="76" spans="1:6" s="1" customFormat="1" ht="12.75" customHeight="1" x14ac:dyDescent="0.2">
      <c r="A76" s="96" t="s">
        <v>195</v>
      </c>
      <c r="B76" s="97" t="s">
        <v>196</v>
      </c>
      <c r="C76" s="98" t="s">
        <v>195</v>
      </c>
      <c r="D76" s="101">
        <v>0</v>
      </c>
      <c r="E76" s="101">
        <v>0</v>
      </c>
      <c r="F76" s="100" t="str">
        <f t="shared" si="1"/>
        <v>-</v>
      </c>
    </row>
    <row r="77" spans="1:6" s="1" customFormat="1" ht="24" customHeight="1" x14ac:dyDescent="0.2">
      <c r="A77" s="96" t="s">
        <v>197</v>
      </c>
      <c r="B77" s="97" t="s">
        <v>198</v>
      </c>
      <c r="C77" s="98" t="s">
        <v>197</v>
      </c>
      <c r="D77" s="99">
        <f>SUM(D78:D81)</f>
        <v>0</v>
      </c>
      <c r="E77" s="99">
        <f>SUM(E78:E81)</f>
        <v>0</v>
      </c>
      <c r="F77" s="100" t="str">
        <f t="shared" si="1"/>
        <v>-</v>
      </c>
    </row>
    <row r="78" spans="1:6" s="1" customFormat="1" ht="12.75" customHeight="1" x14ac:dyDescent="0.2">
      <c r="A78" s="96" t="s">
        <v>199</v>
      </c>
      <c r="B78" s="97" t="s">
        <v>200</v>
      </c>
      <c r="C78" s="98" t="s">
        <v>199</v>
      </c>
      <c r="D78" s="101">
        <v>0</v>
      </c>
      <c r="E78" s="101">
        <v>0</v>
      </c>
      <c r="F78" s="100" t="str">
        <f t="shared" si="1"/>
        <v>-</v>
      </c>
    </row>
    <row r="79" spans="1:6" s="1" customFormat="1" ht="12.75" customHeight="1" x14ac:dyDescent="0.2">
      <c r="A79" s="96" t="s">
        <v>201</v>
      </c>
      <c r="B79" s="97" t="s">
        <v>202</v>
      </c>
      <c r="C79" s="98" t="s">
        <v>201</v>
      </c>
      <c r="D79" s="101">
        <v>0</v>
      </c>
      <c r="E79" s="101">
        <v>0</v>
      </c>
      <c r="F79" s="100" t="str">
        <f t="shared" si="1"/>
        <v>-</v>
      </c>
    </row>
    <row r="80" spans="1:6" s="1" customFormat="1" ht="24" customHeight="1" x14ac:dyDescent="0.2">
      <c r="A80" s="96" t="s">
        <v>203</v>
      </c>
      <c r="B80" s="97" t="s">
        <v>204</v>
      </c>
      <c r="C80" s="98" t="s">
        <v>203</v>
      </c>
      <c r="D80" s="101">
        <v>0</v>
      </c>
      <c r="E80" s="101">
        <v>0</v>
      </c>
      <c r="F80" s="100" t="str">
        <f t="shared" si="1"/>
        <v>-</v>
      </c>
    </row>
    <row r="81" spans="1:6" s="1" customFormat="1" ht="24" customHeight="1" x14ac:dyDescent="0.2">
      <c r="A81" s="96" t="s">
        <v>205</v>
      </c>
      <c r="B81" s="97" t="s">
        <v>206</v>
      </c>
      <c r="C81" s="98" t="s">
        <v>205</v>
      </c>
      <c r="D81" s="101">
        <v>0</v>
      </c>
      <c r="E81" s="101">
        <v>0</v>
      </c>
      <c r="F81" s="100" t="str">
        <f t="shared" si="1"/>
        <v>-</v>
      </c>
    </row>
    <row r="82" spans="1:6" s="1" customFormat="1" ht="12.75" customHeight="1" x14ac:dyDescent="0.2">
      <c r="A82" s="96" t="s">
        <v>207</v>
      </c>
      <c r="B82" s="97" t="s">
        <v>208</v>
      </c>
      <c r="C82" s="98" t="s">
        <v>207</v>
      </c>
      <c r="D82" s="99">
        <f>D83+D91+D98</f>
        <v>0</v>
      </c>
      <c r="E82" s="99">
        <f>E83+E91+E98</f>
        <v>0</v>
      </c>
      <c r="F82" s="100" t="str">
        <f t="shared" si="1"/>
        <v>-</v>
      </c>
    </row>
    <row r="83" spans="1:6" s="1" customFormat="1" ht="12.75" customHeight="1" x14ac:dyDescent="0.2">
      <c r="A83" s="96" t="s">
        <v>209</v>
      </c>
      <c r="B83" s="97" t="s">
        <v>210</v>
      </c>
      <c r="C83" s="98" t="s">
        <v>209</v>
      </c>
      <c r="D83" s="99">
        <f>SUM(D84:D90)</f>
        <v>0</v>
      </c>
      <c r="E83" s="99">
        <f>SUM(E84:E90)</f>
        <v>0</v>
      </c>
      <c r="F83" s="100" t="str">
        <f t="shared" si="1"/>
        <v>-</v>
      </c>
    </row>
    <row r="84" spans="1:6" s="1" customFormat="1" ht="12.75" customHeight="1" x14ac:dyDescent="0.2">
      <c r="A84" s="96" t="s">
        <v>211</v>
      </c>
      <c r="B84" s="97" t="s">
        <v>212</v>
      </c>
      <c r="C84" s="98" t="s">
        <v>211</v>
      </c>
      <c r="D84" s="101">
        <v>0</v>
      </c>
      <c r="E84" s="101">
        <v>0</v>
      </c>
      <c r="F84" s="100" t="str">
        <f t="shared" si="1"/>
        <v>-</v>
      </c>
    </row>
    <row r="85" spans="1:6" s="1" customFormat="1" ht="12.75" customHeight="1" x14ac:dyDescent="0.2">
      <c r="A85" s="96" t="s">
        <v>213</v>
      </c>
      <c r="B85" s="97" t="s">
        <v>214</v>
      </c>
      <c r="C85" s="98" t="s">
        <v>213</v>
      </c>
      <c r="D85" s="101">
        <v>0</v>
      </c>
      <c r="E85" s="101">
        <v>0</v>
      </c>
      <c r="F85" s="100" t="str">
        <f t="shared" si="1"/>
        <v>-</v>
      </c>
    </row>
    <row r="86" spans="1:6" s="1" customFormat="1" ht="12.75" customHeight="1" x14ac:dyDescent="0.2">
      <c r="A86" s="96" t="s">
        <v>215</v>
      </c>
      <c r="B86" s="97" t="s">
        <v>216</v>
      </c>
      <c r="C86" s="98" t="s">
        <v>215</v>
      </c>
      <c r="D86" s="101">
        <v>0</v>
      </c>
      <c r="E86" s="101">
        <v>0</v>
      </c>
      <c r="F86" s="100" t="str">
        <f t="shared" si="1"/>
        <v>-</v>
      </c>
    </row>
    <row r="87" spans="1:6" s="1" customFormat="1" ht="12.75" customHeight="1" x14ac:dyDescent="0.2">
      <c r="A87" s="96" t="s">
        <v>217</v>
      </c>
      <c r="B87" s="97" t="s">
        <v>218</v>
      </c>
      <c r="C87" s="98" t="s">
        <v>217</v>
      </c>
      <c r="D87" s="101">
        <v>0</v>
      </c>
      <c r="E87" s="101">
        <v>0</v>
      </c>
      <c r="F87" s="100" t="str">
        <f t="shared" si="1"/>
        <v>-</v>
      </c>
    </row>
    <row r="88" spans="1:6" s="1" customFormat="1" ht="12.75" customHeight="1" x14ac:dyDescent="0.2">
      <c r="A88" s="96" t="s">
        <v>219</v>
      </c>
      <c r="B88" s="97" t="s">
        <v>220</v>
      </c>
      <c r="C88" s="98" t="s">
        <v>219</v>
      </c>
      <c r="D88" s="101">
        <v>0</v>
      </c>
      <c r="E88" s="101">
        <v>0</v>
      </c>
      <c r="F88" s="100" t="str">
        <f t="shared" si="1"/>
        <v>-</v>
      </c>
    </row>
    <row r="89" spans="1:6" s="1" customFormat="1" ht="24" customHeight="1" x14ac:dyDescent="0.2">
      <c r="A89" s="96" t="s">
        <v>221</v>
      </c>
      <c r="B89" s="97" t="s">
        <v>222</v>
      </c>
      <c r="C89" s="98" t="s">
        <v>221</v>
      </c>
      <c r="D89" s="101">
        <v>0</v>
      </c>
      <c r="E89" s="101">
        <v>0</v>
      </c>
      <c r="F89" s="100" t="str">
        <f t="shared" si="1"/>
        <v>-</v>
      </c>
    </row>
    <row r="90" spans="1:6" s="1" customFormat="1" ht="12.75" customHeight="1" x14ac:dyDescent="0.2">
      <c r="A90" s="96" t="s">
        <v>223</v>
      </c>
      <c r="B90" s="97" t="s">
        <v>224</v>
      </c>
      <c r="C90" s="98" t="s">
        <v>223</v>
      </c>
      <c r="D90" s="101">
        <v>0</v>
      </c>
      <c r="E90" s="101">
        <v>0</v>
      </c>
      <c r="F90" s="100" t="str">
        <f t="shared" si="1"/>
        <v>-</v>
      </c>
    </row>
    <row r="91" spans="1:6" s="1" customFormat="1" ht="12.75" customHeight="1" x14ac:dyDescent="0.2">
      <c r="A91" s="96" t="s">
        <v>225</v>
      </c>
      <c r="B91" s="97" t="s">
        <v>226</v>
      </c>
      <c r="C91" s="98" t="s">
        <v>225</v>
      </c>
      <c r="D91" s="99">
        <f>SUM(D92:D97)</f>
        <v>0</v>
      </c>
      <c r="E91" s="99">
        <f>SUM(E92:E97)</f>
        <v>0</v>
      </c>
      <c r="F91" s="100" t="str">
        <f t="shared" si="1"/>
        <v>-</v>
      </c>
    </row>
    <row r="92" spans="1:6" s="1" customFormat="1" ht="12.75" customHeight="1" x14ac:dyDescent="0.2">
      <c r="A92" s="96" t="s">
        <v>227</v>
      </c>
      <c r="B92" s="97" t="s">
        <v>228</v>
      </c>
      <c r="C92" s="98" t="s">
        <v>227</v>
      </c>
      <c r="D92" s="101">
        <v>0</v>
      </c>
      <c r="E92" s="101">
        <v>0</v>
      </c>
      <c r="F92" s="100" t="str">
        <f t="shared" si="1"/>
        <v>-</v>
      </c>
    </row>
    <row r="93" spans="1:6" s="1" customFormat="1" ht="12.75" customHeight="1" x14ac:dyDescent="0.2">
      <c r="A93" s="96" t="s">
        <v>229</v>
      </c>
      <c r="B93" s="97" t="s">
        <v>230</v>
      </c>
      <c r="C93" s="98" t="s">
        <v>229</v>
      </c>
      <c r="D93" s="101">
        <v>0</v>
      </c>
      <c r="E93" s="101">
        <v>0</v>
      </c>
      <c r="F93" s="100" t="str">
        <f t="shared" si="1"/>
        <v>-</v>
      </c>
    </row>
    <row r="94" spans="1:6" s="1" customFormat="1" ht="12.75" customHeight="1" x14ac:dyDescent="0.2">
      <c r="A94" s="96" t="s">
        <v>231</v>
      </c>
      <c r="B94" s="97" t="s">
        <v>232</v>
      </c>
      <c r="C94" s="98" t="s">
        <v>231</v>
      </c>
      <c r="D94" s="101">
        <v>0</v>
      </c>
      <c r="E94" s="101">
        <v>0</v>
      </c>
      <c r="F94" s="100" t="str">
        <f t="shared" si="1"/>
        <v>-</v>
      </c>
    </row>
    <row r="95" spans="1:6" s="1" customFormat="1" ht="12.75" customHeight="1" x14ac:dyDescent="0.2">
      <c r="A95" s="96" t="s">
        <v>233</v>
      </c>
      <c r="B95" s="97" t="s">
        <v>234</v>
      </c>
      <c r="C95" s="98" t="s">
        <v>233</v>
      </c>
      <c r="D95" s="101">
        <v>0</v>
      </c>
      <c r="E95" s="101">
        <v>0</v>
      </c>
      <c r="F95" s="100" t="str">
        <f t="shared" si="1"/>
        <v>-</v>
      </c>
    </row>
    <row r="96" spans="1:6" s="1" customFormat="1" ht="12.75" customHeight="1" x14ac:dyDescent="0.2">
      <c r="A96" s="96" t="s">
        <v>235</v>
      </c>
      <c r="B96" s="97" t="s">
        <v>236</v>
      </c>
      <c r="C96" s="98" t="s">
        <v>235</v>
      </c>
      <c r="D96" s="101">
        <v>0</v>
      </c>
      <c r="E96" s="101">
        <v>0</v>
      </c>
      <c r="F96" s="100" t="str">
        <f t="shared" si="1"/>
        <v>-</v>
      </c>
    </row>
    <row r="97" spans="1:6" s="1" customFormat="1" ht="12.75" customHeight="1" x14ac:dyDescent="0.2">
      <c r="A97" s="96" t="s">
        <v>237</v>
      </c>
      <c r="B97" s="97" t="s">
        <v>238</v>
      </c>
      <c r="C97" s="98" t="s">
        <v>237</v>
      </c>
      <c r="D97" s="101">
        <v>0</v>
      </c>
      <c r="E97" s="101">
        <v>0</v>
      </c>
      <c r="F97" s="100" t="str">
        <f t="shared" si="1"/>
        <v>-</v>
      </c>
    </row>
    <row r="98" spans="1:6" s="1" customFormat="1" ht="12.75" customHeight="1" x14ac:dyDescent="0.2">
      <c r="A98" s="96" t="s">
        <v>239</v>
      </c>
      <c r="B98" s="97" t="s">
        <v>240</v>
      </c>
      <c r="C98" s="98" t="s">
        <v>239</v>
      </c>
      <c r="D98" s="99">
        <f>SUM(D99:D105)</f>
        <v>0</v>
      </c>
      <c r="E98" s="99">
        <f>SUM(E99:E105)</f>
        <v>0</v>
      </c>
      <c r="F98" s="100" t="str">
        <f t="shared" si="1"/>
        <v>-</v>
      </c>
    </row>
    <row r="99" spans="1:6" s="1" customFormat="1" ht="24" customHeight="1" x14ac:dyDescent="0.2">
      <c r="A99" s="96" t="s">
        <v>241</v>
      </c>
      <c r="B99" s="97" t="s">
        <v>242</v>
      </c>
      <c r="C99" s="98" t="s">
        <v>241</v>
      </c>
      <c r="D99" s="101">
        <v>0</v>
      </c>
      <c r="E99" s="101">
        <v>0</v>
      </c>
      <c r="F99" s="100" t="str">
        <f t="shared" si="1"/>
        <v>-</v>
      </c>
    </row>
    <row r="100" spans="1:6" s="1" customFormat="1" ht="24" customHeight="1" x14ac:dyDescent="0.2">
      <c r="A100" s="96" t="s">
        <v>243</v>
      </c>
      <c r="B100" s="102" t="s">
        <v>244</v>
      </c>
      <c r="C100" s="98" t="s">
        <v>243</v>
      </c>
      <c r="D100" s="101">
        <v>0</v>
      </c>
      <c r="E100" s="101">
        <v>0</v>
      </c>
      <c r="F100" s="100" t="str">
        <f t="shared" si="1"/>
        <v>-</v>
      </c>
    </row>
    <row r="101" spans="1:6" s="1" customFormat="1" ht="24" customHeight="1" x14ac:dyDescent="0.2">
      <c r="A101" s="96" t="s">
        <v>245</v>
      </c>
      <c r="B101" s="102" t="s">
        <v>246</v>
      </c>
      <c r="C101" s="98" t="s">
        <v>245</v>
      </c>
      <c r="D101" s="101">
        <v>0</v>
      </c>
      <c r="E101" s="101">
        <v>0</v>
      </c>
      <c r="F101" s="100" t="str">
        <f t="shared" si="1"/>
        <v>-</v>
      </c>
    </row>
    <row r="102" spans="1:6" s="1" customFormat="1" ht="24" customHeight="1" x14ac:dyDescent="0.2">
      <c r="A102" s="96" t="s">
        <v>247</v>
      </c>
      <c r="B102" s="97" t="s">
        <v>248</v>
      </c>
      <c r="C102" s="98" t="s">
        <v>247</v>
      </c>
      <c r="D102" s="101">
        <v>0</v>
      </c>
      <c r="E102" s="101">
        <v>0</v>
      </c>
      <c r="F102" s="100" t="str">
        <f t="shared" si="1"/>
        <v>-</v>
      </c>
    </row>
    <row r="103" spans="1:6" s="1" customFormat="1" ht="24" customHeight="1" x14ac:dyDescent="0.2">
      <c r="A103" s="96" t="s">
        <v>249</v>
      </c>
      <c r="B103" s="102" t="s">
        <v>250</v>
      </c>
      <c r="C103" s="98" t="s">
        <v>249</v>
      </c>
      <c r="D103" s="101">
        <v>0</v>
      </c>
      <c r="E103" s="101">
        <v>0</v>
      </c>
      <c r="F103" s="100" t="str">
        <f t="shared" si="1"/>
        <v>-</v>
      </c>
    </row>
    <row r="104" spans="1:6" s="1" customFormat="1" ht="24" customHeight="1" x14ac:dyDescent="0.2">
      <c r="A104" s="96" t="s">
        <v>251</v>
      </c>
      <c r="B104" s="102" t="s">
        <v>252</v>
      </c>
      <c r="C104" s="98" t="s">
        <v>251</v>
      </c>
      <c r="D104" s="101">
        <v>0</v>
      </c>
      <c r="E104" s="101">
        <v>0</v>
      </c>
      <c r="F104" s="100" t="str">
        <f t="shared" si="1"/>
        <v>-</v>
      </c>
    </row>
    <row r="105" spans="1:6" s="1" customFormat="1" ht="12.75" customHeight="1" x14ac:dyDescent="0.2">
      <c r="A105" s="96" t="s">
        <v>253</v>
      </c>
      <c r="B105" s="97" t="s">
        <v>254</v>
      </c>
      <c r="C105" s="98" t="s">
        <v>253</v>
      </c>
      <c r="D105" s="101">
        <v>0</v>
      </c>
      <c r="E105" s="101">
        <v>0</v>
      </c>
      <c r="F105" s="100" t="str">
        <f t="shared" si="1"/>
        <v>-</v>
      </c>
    </row>
    <row r="106" spans="1:6" s="1" customFormat="1" ht="24" customHeight="1" x14ac:dyDescent="0.2">
      <c r="A106" s="96" t="s">
        <v>255</v>
      </c>
      <c r="B106" s="97" t="s">
        <v>256</v>
      </c>
      <c r="C106" s="98" t="s">
        <v>255</v>
      </c>
      <c r="D106" s="99">
        <f>D107+D112+D120</f>
        <v>762930</v>
      </c>
      <c r="E106" s="99">
        <f>E107+E112+E120</f>
        <v>1058636.42</v>
      </c>
      <c r="F106" s="100">
        <f t="shared" si="1"/>
        <v>138.75931212562097</v>
      </c>
    </row>
    <row r="107" spans="1:6" s="1" customFormat="1" ht="12.75" customHeight="1" x14ac:dyDescent="0.2">
      <c r="A107" s="96" t="s">
        <v>257</v>
      </c>
      <c r="B107" s="97" t="s">
        <v>258</v>
      </c>
      <c r="C107" s="98" t="s">
        <v>257</v>
      </c>
      <c r="D107" s="99">
        <f>SUM(D108:D111)</f>
        <v>0</v>
      </c>
      <c r="E107" s="99">
        <f>SUM(E108:E111)</f>
        <v>0</v>
      </c>
      <c r="F107" s="100" t="str">
        <f t="shared" si="1"/>
        <v>-</v>
      </c>
    </row>
    <row r="108" spans="1:6" s="1" customFormat="1" ht="12.75" customHeight="1" x14ac:dyDescent="0.2">
      <c r="A108" s="96" t="s">
        <v>259</v>
      </c>
      <c r="B108" s="97" t="s">
        <v>260</v>
      </c>
      <c r="C108" s="98" t="s">
        <v>259</v>
      </c>
      <c r="D108" s="101">
        <v>0</v>
      </c>
      <c r="E108" s="101">
        <v>0</v>
      </c>
      <c r="F108" s="100" t="str">
        <f t="shared" si="1"/>
        <v>-</v>
      </c>
    </row>
    <row r="109" spans="1:6" s="1" customFormat="1" ht="12.75" customHeight="1" x14ac:dyDescent="0.2">
      <c r="A109" s="96" t="s">
        <v>261</v>
      </c>
      <c r="B109" s="97" t="s">
        <v>262</v>
      </c>
      <c r="C109" s="98" t="s">
        <v>261</v>
      </c>
      <c r="D109" s="101">
        <v>0</v>
      </c>
      <c r="E109" s="101">
        <v>0</v>
      </c>
      <c r="F109" s="100" t="str">
        <f t="shared" si="1"/>
        <v>-</v>
      </c>
    </row>
    <row r="110" spans="1:6" s="1" customFormat="1" ht="12.75" customHeight="1" x14ac:dyDescent="0.2">
      <c r="A110" s="96" t="s">
        <v>263</v>
      </c>
      <c r="B110" s="97" t="s">
        <v>264</v>
      </c>
      <c r="C110" s="98" t="s">
        <v>263</v>
      </c>
      <c r="D110" s="101">
        <v>0</v>
      </c>
      <c r="E110" s="101">
        <v>0</v>
      </c>
      <c r="F110" s="100" t="str">
        <f t="shared" si="1"/>
        <v>-</v>
      </c>
    </row>
    <row r="111" spans="1:6" s="1" customFormat="1" ht="12.75" customHeight="1" x14ac:dyDescent="0.2">
      <c r="A111" s="96" t="s">
        <v>265</v>
      </c>
      <c r="B111" s="97" t="s">
        <v>266</v>
      </c>
      <c r="C111" s="98" t="s">
        <v>265</v>
      </c>
      <c r="D111" s="101">
        <v>0</v>
      </c>
      <c r="E111" s="101">
        <v>0</v>
      </c>
      <c r="F111" s="100" t="str">
        <f t="shared" si="1"/>
        <v>-</v>
      </c>
    </row>
    <row r="112" spans="1:6" s="1" customFormat="1" ht="12.75" customHeight="1" x14ac:dyDescent="0.2">
      <c r="A112" s="96" t="s">
        <v>267</v>
      </c>
      <c r="B112" s="97" t="s">
        <v>268</v>
      </c>
      <c r="C112" s="98" t="s">
        <v>267</v>
      </c>
      <c r="D112" s="99">
        <f>SUM(D113:D119)</f>
        <v>762930</v>
      </c>
      <c r="E112" s="99">
        <f>SUM(E113:E119)</f>
        <v>1058636.42</v>
      </c>
      <c r="F112" s="100">
        <f t="shared" si="1"/>
        <v>138.75931212562097</v>
      </c>
    </row>
    <row r="113" spans="1:6" s="1" customFormat="1" ht="12.75" customHeight="1" x14ac:dyDescent="0.2">
      <c r="A113" s="96" t="s">
        <v>269</v>
      </c>
      <c r="B113" s="97" t="s">
        <v>270</v>
      </c>
      <c r="C113" s="98" t="s">
        <v>269</v>
      </c>
      <c r="D113" s="101">
        <v>0</v>
      </c>
      <c r="E113" s="101">
        <v>0</v>
      </c>
      <c r="F113" s="100" t="str">
        <f t="shared" si="1"/>
        <v>-</v>
      </c>
    </row>
    <row r="114" spans="1:6" s="1" customFormat="1" ht="12.75" customHeight="1" x14ac:dyDescent="0.2">
      <c r="A114" s="96" t="s">
        <v>271</v>
      </c>
      <c r="B114" s="97" t="s">
        <v>272</v>
      </c>
      <c r="C114" s="98" t="s">
        <v>271</v>
      </c>
      <c r="D114" s="101">
        <v>0</v>
      </c>
      <c r="E114" s="101">
        <v>0</v>
      </c>
      <c r="F114" s="100" t="str">
        <f t="shared" si="1"/>
        <v>-</v>
      </c>
    </row>
    <row r="115" spans="1:6" s="1" customFormat="1" ht="12.75" customHeight="1" x14ac:dyDescent="0.2">
      <c r="A115" s="96" t="s">
        <v>273</v>
      </c>
      <c r="B115" s="97" t="s">
        <v>274</v>
      </c>
      <c r="C115" s="98" t="s">
        <v>273</v>
      </c>
      <c r="D115" s="101">
        <v>0</v>
      </c>
      <c r="E115" s="101">
        <v>0</v>
      </c>
      <c r="F115" s="100" t="str">
        <f t="shared" si="1"/>
        <v>-</v>
      </c>
    </row>
    <row r="116" spans="1:6" s="1" customFormat="1" ht="12.75" customHeight="1" x14ac:dyDescent="0.2">
      <c r="A116" s="96" t="s">
        <v>275</v>
      </c>
      <c r="B116" s="97" t="s">
        <v>276</v>
      </c>
      <c r="C116" s="98" t="s">
        <v>275</v>
      </c>
      <c r="D116" s="101">
        <v>0</v>
      </c>
      <c r="E116" s="101">
        <v>0</v>
      </c>
      <c r="F116" s="100" t="str">
        <f t="shared" si="1"/>
        <v>-</v>
      </c>
    </row>
    <row r="117" spans="1:6" s="1" customFormat="1" ht="12.75" customHeight="1" x14ac:dyDescent="0.2">
      <c r="A117" s="96" t="s">
        <v>277</v>
      </c>
      <c r="B117" s="97" t="s">
        <v>278</v>
      </c>
      <c r="C117" s="98" t="s">
        <v>277</v>
      </c>
      <c r="D117" s="101">
        <v>762930</v>
      </c>
      <c r="E117" s="101">
        <v>1058636.42</v>
      </c>
      <c r="F117" s="100">
        <f t="shared" si="1"/>
        <v>138.75931212562097</v>
      </c>
    </row>
    <row r="118" spans="1:6" s="1" customFormat="1" ht="12.75" customHeight="1" x14ac:dyDescent="0.2">
      <c r="A118" s="96" t="s">
        <v>279</v>
      </c>
      <c r="B118" s="97" t="s">
        <v>280</v>
      </c>
      <c r="C118" s="98" t="s">
        <v>279</v>
      </c>
      <c r="D118" s="101">
        <v>0</v>
      </c>
      <c r="E118" s="101">
        <v>0</v>
      </c>
      <c r="F118" s="100" t="str">
        <f t="shared" si="1"/>
        <v>-</v>
      </c>
    </row>
    <row r="119" spans="1:6" s="1" customFormat="1" ht="24" customHeight="1" x14ac:dyDescent="0.2">
      <c r="A119" s="96" t="s">
        <v>281</v>
      </c>
      <c r="B119" s="102" t="s">
        <v>282</v>
      </c>
      <c r="C119" s="98" t="s">
        <v>281</v>
      </c>
      <c r="D119" s="101">
        <v>0</v>
      </c>
      <c r="E119" s="101">
        <v>0</v>
      </c>
      <c r="F119" s="100" t="str">
        <f t="shared" si="1"/>
        <v>-</v>
      </c>
    </row>
    <row r="120" spans="1:6" s="1" customFormat="1" ht="12.75" customHeight="1" x14ac:dyDescent="0.2">
      <c r="A120" s="96" t="s">
        <v>283</v>
      </c>
      <c r="B120" s="97" t="s">
        <v>284</v>
      </c>
      <c r="C120" s="98" t="s">
        <v>283</v>
      </c>
      <c r="D120" s="99">
        <f>SUM(D121:D123)</f>
        <v>0</v>
      </c>
      <c r="E120" s="99">
        <f>SUM(E121:E123)</f>
        <v>0</v>
      </c>
      <c r="F120" s="100" t="str">
        <f t="shared" si="1"/>
        <v>-</v>
      </c>
    </row>
    <row r="121" spans="1:6" s="1" customFormat="1" ht="12.75" customHeight="1" x14ac:dyDescent="0.2">
      <c r="A121" s="96" t="s">
        <v>285</v>
      </c>
      <c r="B121" s="97" t="s">
        <v>286</v>
      </c>
      <c r="C121" s="98" t="s">
        <v>285</v>
      </c>
      <c r="D121" s="101">
        <v>0</v>
      </c>
      <c r="E121" s="101">
        <v>0</v>
      </c>
      <c r="F121" s="100" t="str">
        <f t="shared" si="1"/>
        <v>-</v>
      </c>
    </row>
    <row r="122" spans="1:6" s="1" customFormat="1" ht="12.75" customHeight="1" x14ac:dyDescent="0.2">
      <c r="A122" s="96" t="s">
        <v>287</v>
      </c>
      <c r="B122" s="97" t="s">
        <v>288</v>
      </c>
      <c r="C122" s="98" t="s">
        <v>287</v>
      </c>
      <c r="D122" s="101">
        <v>0</v>
      </c>
      <c r="E122" s="101">
        <v>0</v>
      </c>
      <c r="F122" s="100" t="str">
        <f t="shared" si="1"/>
        <v>-</v>
      </c>
    </row>
    <row r="123" spans="1:6" s="1" customFormat="1" ht="12.75" customHeight="1" x14ac:dyDescent="0.2">
      <c r="A123" s="96" t="s">
        <v>289</v>
      </c>
      <c r="B123" s="97" t="s">
        <v>290</v>
      </c>
      <c r="C123" s="98" t="s">
        <v>289</v>
      </c>
      <c r="D123" s="101">
        <v>0</v>
      </c>
      <c r="E123" s="101">
        <v>0</v>
      </c>
      <c r="F123" s="100" t="str">
        <f t="shared" si="1"/>
        <v>-</v>
      </c>
    </row>
    <row r="124" spans="1:6" s="1" customFormat="1" ht="24" customHeight="1" x14ac:dyDescent="0.2">
      <c r="A124" s="96" t="s">
        <v>291</v>
      </c>
      <c r="B124" s="104" t="s">
        <v>292</v>
      </c>
      <c r="C124" s="98" t="s">
        <v>291</v>
      </c>
      <c r="D124" s="99">
        <f>D125+D128</f>
        <v>12740</v>
      </c>
      <c r="E124" s="99">
        <f>E125+E128</f>
        <v>18302</v>
      </c>
      <c r="F124" s="100">
        <f t="shared" si="1"/>
        <v>143.65777080062793</v>
      </c>
    </row>
    <row r="125" spans="1:6" s="1" customFormat="1" ht="12.75" customHeight="1" x14ac:dyDescent="0.2">
      <c r="A125" s="96" t="s">
        <v>293</v>
      </c>
      <c r="B125" s="103" t="s">
        <v>294</v>
      </c>
      <c r="C125" s="98" t="s">
        <v>293</v>
      </c>
      <c r="D125" s="99">
        <f>SUM(D126:D127)</f>
        <v>2528</v>
      </c>
      <c r="E125" s="99">
        <f>SUM(E126:E127)</f>
        <v>11850</v>
      </c>
      <c r="F125" s="100">
        <f t="shared" si="1"/>
        <v>468.75</v>
      </c>
    </row>
    <row r="126" spans="1:6" s="1" customFormat="1" ht="12.75" customHeight="1" x14ac:dyDescent="0.2">
      <c r="A126" s="96" t="s">
        <v>295</v>
      </c>
      <c r="B126" s="103" t="s">
        <v>296</v>
      </c>
      <c r="C126" s="98" t="s">
        <v>295</v>
      </c>
      <c r="D126" s="101">
        <v>0</v>
      </c>
      <c r="E126" s="101">
        <v>0</v>
      </c>
      <c r="F126" s="100" t="str">
        <f t="shared" si="1"/>
        <v>-</v>
      </c>
    </row>
    <row r="127" spans="1:6" s="1" customFormat="1" ht="12.75" customHeight="1" x14ac:dyDescent="0.2">
      <c r="A127" s="96" t="s">
        <v>297</v>
      </c>
      <c r="B127" s="103" t="s">
        <v>298</v>
      </c>
      <c r="C127" s="98" t="s">
        <v>297</v>
      </c>
      <c r="D127" s="101">
        <v>2528</v>
      </c>
      <c r="E127" s="101">
        <v>11850</v>
      </c>
      <c r="F127" s="100">
        <f t="shared" si="1"/>
        <v>468.75</v>
      </c>
    </row>
    <row r="128" spans="1:6" s="1" customFormat="1" ht="24" customHeight="1" x14ac:dyDescent="0.2">
      <c r="A128" s="96" t="s">
        <v>299</v>
      </c>
      <c r="B128" s="104" t="s">
        <v>300</v>
      </c>
      <c r="C128" s="98" t="s">
        <v>299</v>
      </c>
      <c r="D128" s="99">
        <f>SUM(D129:D132)</f>
        <v>10212</v>
      </c>
      <c r="E128" s="99">
        <f>SUM(E129:E132)</f>
        <v>6452</v>
      </c>
      <c r="F128" s="100">
        <f t="shared" si="1"/>
        <v>63.180571876224043</v>
      </c>
    </row>
    <row r="129" spans="1:6" s="1" customFormat="1" ht="12.75" customHeight="1" x14ac:dyDescent="0.2">
      <c r="A129" s="96" t="s">
        <v>301</v>
      </c>
      <c r="B129" s="103" t="s">
        <v>302</v>
      </c>
      <c r="C129" s="98" t="s">
        <v>301</v>
      </c>
      <c r="D129" s="101">
        <v>212</v>
      </c>
      <c r="E129" s="101">
        <v>6452</v>
      </c>
      <c r="F129" s="100">
        <f t="shared" si="1"/>
        <v>3043.3962264150941</v>
      </c>
    </row>
    <row r="130" spans="1:6" s="1" customFormat="1" ht="12.75" customHeight="1" x14ac:dyDescent="0.2">
      <c r="A130" s="96" t="s">
        <v>303</v>
      </c>
      <c r="B130" s="102" t="s">
        <v>304</v>
      </c>
      <c r="C130" s="98" t="s">
        <v>303</v>
      </c>
      <c r="D130" s="101">
        <v>10000</v>
      </c>
      <c r="E130" s="101">
        <v>0</v>
      </c>
      <c r="F130" s="100">
        <f t="shared" si="1"/>
        <v>0</v>
      </c>
    </row>
    <row r="131" spans="1:6" s="1" customFormat="1" ht="24" customHeight="1" x14ac:dyDescent="0.2">
      <c r="A131" s="96" t="s">
        <v>305</v>
      </c>
      <c r="B131" s="102" t="s">
        <v>306</v>
      </c>
      <c r="C131" s="98" t="s">
        <v>305</v>
      </c>
      <c r="D131" s="101">
        <v>0</v>
      </c>
      <c r="E131" s="101">
        <v>0</v>
      </c>
      <c r="F131" s="100" t="str">
        <f t="shared" si="1"/>
        <v>-</v>
      </c>
    </row>
    <row r="132" spans="1:6" s="1" customFormat="1" ht="24" customHeight="1" x14ac:dyDescent="0.2">
      <c r="A132" s="96" t="s">
        <v>307</v>
      </c>
      <c r="B132" s="102" t="s">
        <v>308</v>
      </c>
      <c r="C132" s="98" t="s">
        <v>307</v>
      </c>
      <c r="D132" s="101">
        <v>0</v>
      </c>
      <c r="E132" s="101">
        <v>0</v>
      </c>
      <c r="F132" s="100" t="str">
        <f t="shared" si="1"/>
        <v>-</v>
      </c>
    </row>
    <row r="133" spans="1:6" s="1" customFormat="1" ht="24" customHeight="1" x14ac:dyDescent="0.2">
      <c r="A133" s="96" t="s">
        <v>309</v>
      </c>
      <c r="B133" s="102" t="s">
        <v>310</v>
      </c>
      <c r="C133" s="98" t="s">
        <v>309</v>
      </c>
      <c r="D133" s="99">
        <f>D134+D138</f>
        <v>1515918</v>
      </c>
      <c r="E133" s="99">
        <f>E134+E138</f>
        <v>2085936.86</v>
      </c>
      <c r="F133" s="100">
        <f t="shared" si="1"/>
        <v>137.60222254765759</v>
      </c>
    </row>
    <row r="134" spans="1:6" s="1" customFormat="1" ht="24" customHeight="1" x14ac:dyDescent="0.2">
      <c r="A134" s="96" t="s">
        <v>311</v>
      </c>
      <c r="B134" s="102" t="s">
        <v>312</v>
      </c>
      <c r="C134" s="98" t="s">
        <v>311</v>
      </c>
      <c r="D134" s="99">
        <f>SUM(D135:D137)</f>
        <v>1515918</v>
      </c>
      <c r="E134" s="99">
        <f>SUM(E135:E137)</f>
        <v>2085936.86</v>
      </c>
      <c r="F134" s="100">
        <f t="shared" ref="F134:F197" si="2">IF(D134&lt;&gt;0,IF(E134/D134&gt;=100,"&gt;&gt;100",E134/D134*100),"-")</f>
        <v>137.60222254765759</v>
      </c>
    </row>
    <row r="135" spans="1:6" s="1" customFormat="1" ht="12.75" customHeight="1" x14ac:dyDescent="0.2">
      <c r="A135" s="96" t="s">
        <v>313</v>
      </c>
      <c r="B135" s="97" t="s">
        <v>314</v>
      </c>
      <c r="C135" s="98" t="s">
        <v>313</v>
      </c>
      <c r="D135" s="101">
        <v>1515918</v>
      </c>
      <c r="E135" s="101">
        <v>2040546.33</v>
      </c>
      <c r="F135" s="100">
        <f t="shared" si="2"/>
        <v>134.60796230402966</v>
      </c>
    </row>
    <row r="136" spans="1:6" s="1" customFormat="1" ht="24" customHeight="1" x14ac:dyDescent="0.2">
      <c r="A136" s="96" t="s">
        <v>315</v>
      </c>
      <c r="B136" s="102" t="s">
        <v>316</v>
      </c>
      <c r="C136" s="98" t="s">
        <v>315</v>
      </c>
      <c r="D136" s="101">
        <v>0</v>
      </c>
      <c r="E136" s="101">
        <v>45390.53</v>
      </c>
      <c r="F136" s="100" t="str">
        <f t="shared" si="2"/>
        <v>-</v>
      </c>
    </row>
    <row r="137" spans="1:6" s="1" customFormat="1" ht="24" customHeight="1" x14ac:dyDescent="0.2">
      <c r="A137" s="96" t="s">
        <v>317</v>
      </c>
      <c r="B137" s="97" t="s">
        <v>318</v>
      </c>
      <c r="C137" s="98" t="s">
        <v>317</v>
      </c>
      <c r="D137" s="101">
        <v>0</v>
      </c>
      <c r="E137" s="101">
        <v>0</v>
      </c>
      <c r="F137" s="100" t="str">
        <f t="shared" si="2"/>
        <v>-</v>
      </c>
    </row>
    <row r="138" spans="1:6" s="1" customFormat="1" ht="12.75" customHeight="1" x14ac:dyDescent="0.2">
      <c r="A138" s="96" t="s">
        <v>319</v>
      </c>
      <c r="B138" s="97" t="s">
        <v>320</v>
      </c>
      <c r="C138" s="98" t="s">
        <v>319</v>
      </c>
      <c r="D138" s="101">
        <v>0</v>
      </c>
      <c r="E138" s="101">
        <v>0</v>
      </c>
      <c r="F138" s="100" t="str">
        <f t="shared" si="2"/>
        <v>-</v>
      </c>
    </row>
    <row r="139" spans="1:6" s="1" customFormat="1" ht="12.75" customHeight="1" x14ac:dyDescent="0.2">
      <c r="A139" s="96" t="s">
        <v>321</v>
      </c>
      <c r="B139" s="97" t="s">
        <v>322</v>
      </c>
      <c r="C139" s="98" t="s">
        <v>321</v>
      </c>
      <c r="D139" s="99">
        <f>D140+D150</f>
        <v>0</v>
      </c>
      <c r="E139" s="99">
        <f>E140+E150</f>
        <v>0</v>
      </c>
      <c r="F139" s="100" t="str">
        <f t="shared" si="2"/>
        <v>-</v>
      </c>
    </row>
    <row r="140" spans="1:6" s="1" customFormat="1" ht="12.75" customHeight="1" x14ac:dyDescent="0.2">
      <c r="A140" s="96" t="s">
        <v>323</v>
      </c>
      <c r="B140" s="97" t="s">
        <v>324</v>
      </c>
      <c r="C140" s="98" t="s">
        <v>323</v>
      </c>
      <c r="D140" s="99">
        <f>SUM(D141:D149)</f>
        <v>0</v>
      </c>
      <c r="E140" s="99">
        <f>SUM(E141:E149)</f>
        <v>0</v>
      </c>
      <c r="F140" s="100" t="str">
        <f t="shared" si="2"/>
        <v>-</v>
      </c>
    </row>
    <row r="141" spans="1:6" s="1" customFormat="1" ht="12.75" customHeight="1" x14ac:dyDescent="0.2">
      <c r="A141" s="96" t="s">
        <v>325</v>
      </c>
      <c r="B141" s="97" t="s">
        <v>326</v>
      </c>
      <c r="C141" s="98" t="s">
        <v>325</v>
      </c>
      <c r="D141" s="101">
        <v>0</v>
      </c>
      <c r="E141" s="101">
        <v>0</v>
      </c>
      <c r="F141" s="100" t="str">
        <f t="shared" si="2"/>
        <v>-</v>
      </c>
    </row>
    <row r="142" spans="1:6" s="1" customFormat="1" ht="12.75" customHeight="1" x14ac:dyDescent="0.2">
      <c r="A142" s="96" t="s">
        <v>327</v>
      </c>
      <c r="B142" s="97" t="s">
        <v>328</v>
      </c>
      <c r="C142" s="98" t="s">
        <v>327</v>
      </c>
      <c r="D142" s="101">
        <v>0</v>
      </c>
      <c r="E142" s="101">
        <v>0</v>
      </c>
      <c r="F142" s="100" t="str">
        <f t="shared" si="2"/>
        <v>-</v>
      </c>
    </row>
    <row r="143" spans="1:6" s="1" customFormat="1" ht="12.75" customHeight="1" x14ac:dyDescent="0.2">
      <c r="A143" s="96" t="s">
        <v>329</v>
      </c>
      <c r="B143" s="97" t="s">
        <v>330</v>
      </c>
      <c r="C143" s="98" t="s">
        <v>329</v>
      </c>
      <c r="D143" s="101">
        <v>0</v>
      </c>
      <c r="E143" s="101">
        <v>0</v>
      </c>
      <c r="F143" s="100" t="str">
        <f t="shared" si="2"/>
        <v>-</v>
      </c>
    </row>
    <row r="144" spans="1:6" s="1" customFormat="1" ht="12.75" customHeight="1" x14ac:dyDescent="0.2">
      <c r="A144" s="96" t="s">
        <v>331</v>
      </c>
      <c r="B144" s="97" t="s">
        <v>332</v>
      </c>
      <c r="C144" s="98" t="s">
        <v>331</v>
      </c>
      <c r="D144" s="101">
        <v>0</v>
      </c>
      <c r="E144" s="101">
        <v>0</v>
      </c>
      <c r="F144" s="100" t="str">
        <f t="shared" si="2"/>
        <v>-</v>
      </c>
    </row>
    <row r="145" spans="1:6" s="1" customFormat="1" ht="12.75" customHeight="1" x14ac:dyDescent="0.2">
      <c r="A145" s="96" t="s">
        <v>333</v>
      </c>
      <c r="B145" s="97" t="s">
        <v>334</v>
      </c>
      <c r="C145" s="98" t="s">
        <v>333</v>
      </c>
      <c r="D145" s="101">
        <v>0</v>
      </c>
      <c r="E145" s="101">
        <v>0</v>
      </c>
      <c r="F145" s="100" t="str">
        <f t="shared" si="2"/>
        <v>-</v>
      </c>
    </row>
    <row r="146" spans="1:6" s="1" customFormat="1" ht="12.75" customHeight="1" x14ac:dyDescent="0.2">
      <c r="A146" s="96" t="s">
        <v>335</v>
      </c>
      <c r="B146" s="97" t="s">
        <v>336</v>
      </c>
      <c r="C146" s="98" t="s">
        <v>335</v>
      </c>
      <c r="D146" s="101">
        <v>0</v>
      </c>
      <c r="E146" s="101">
        <v>0</v>
      </c>
      <c r="F146" s="100" t="str">
        <f t="shared" si="2"/>
        <v>-</v>
      </c>
    </row>
    <row r="147" spans="1:6" s="1" customFormat="1" ht="12.75" customHeight="1" x14ac:dyDescent="0.2">
      <c r="A147" s="96" t="s">
        <v>337</v>
      </c>
      <c r="B147" s="97" t="s">
        <v>338</v>
      </c>
      <c r="C147" s="98" t="s">
        <v>337</v>
      </c>
      <c r="D147" s="101">
        <v>0</v>
      </c>
      <c r="E147" s="101">
        <v>0</v>
      </c>
      <c r="F147" s="100" t="str">
        <f t="shared" si="2"/>
        <v>-</v>
      </c>
    </row>
    <row r="148" spans="1:6" s="1" customFormat="1" ht="12.75" customHeight="1" x14ac:dyDescent="0.2">
      <c r="A148" s="96" t="s">
        <v>339</v>
      </c>
      <c r="B148" s="97" t="s">
        <v>340</v>
      </c>
      <c r="C148" s="98" t="s">
        <v>339</v>
      </c>
      <c r="D148" s="101">
        <v>0</v>
      </c>
      <c r="E148" s="101">
        <v>0</v>
      </c>
      <c r="F148" s="100" t="str">
        <f t="shared" si="2"/>
        <v>-</v>
      </c>
    </row>
    <row r="149" spans="1:6" s="1" customFormat="1" ht="12.75" customHeight="1" x14ac:dyDescent="0.2">
      <c r="A149" s="96" t="s">
        <v>341</v>
      </c>
      <c r="B149" s="97" t="s">
        <v>342</v>
      </c>
      <c r="C149" s="98" t="s">
        <v>341</v>
      </c>
      <c r="D149" s="101">
        <v>0</v>
      </c>
      <c r="E149" s="101">
        <v>0</v>
      </c>
      <c r="F149" s="100" t="str">
        <f t="shared" si="2"/>
        <v>-</v>
      </c>
    </row>
    <row r="150" spans="1:6" s="1" customFormat="1" ht="12.75" customHeight="1" x14ac:dyDescent="0.2">
      <c r="A150" s="96" t="s">
        <v>343</v>
      </c>
      <c r="B150" s="97" t="s">
        <v>344</v>
      </c>
      <c r="C150" s="98" t="s">
        <v>343</v>
      </c>
      <c r="D150" s="101">
        <v>0</v>
      </c>
      <c r="E150" s="101">
        <v>0</v>
      </c>
      <c r="F150" s="100" t="str">
        <f t="shared" si="2"/>
        <v>-</v>
      </c>
    </row>
    <row r="151" spans="1:6" s="1" customFormat="1" ht="12.75" customHeight="1" x14ac:dyDescent="0.2">
      <c r="A151" s="96" t="s">
        <v>53</v>
      </c>
      <c r="B151" s="97" t="s">
        <v>345</v>
      </c>
      <c r="C151" s="98" t="s">
        <v>53</v>
      </c>
      <c r="D151" s="99">
        <f>D152+D163+D196+D215+D224+D252+D263</f>
        <v>10743105</v>
      </c>
      <c r="E151" s="99">
        <f>E152+E163+E196+E215+E224+E252+E263</f>
        <v>12139501.530000001</v>
      </c>
      <c r="F151" s="100">
        <f t="shared" si="2"/>
        <v>112.99807206575754</v>
      </c>
    </row>
    <row r="152" spans="1:6" s="1" customFormat="1" ht="12.75" customHeight="1" x14ac:dyDescent="0.2">
      <c r="A152" s="96" t="s">
        <v>35</v>
      </c>
      <c r="B152" s="97" t="s">
        <v>346</v>
      </c>
      <c r="C152" s="98" t="s">
        <v>35</v>
      </c>
      <c r="D152" s="99">
        <f>D153+D158+D159</f>
        <v>8961869</v>
      </c>
      <c r="E152" s="99">
        <f>E153+E158+E159</f>
        <v>9574070.9800000004</v>
      </c>
      <c r="F152" s="100">
        <f t="shared" si="2"/>
        <v>106.83118644113188</v>
      </c>
    </row>
    <row r="153" spans="1:6" s="1" customFormat="1" ht="12.75" customHeight="1" x14ac:dyDescent="0.2">
      <c r="A153" s="96" t="s">
        <v>347</v>
      </c>
      <c r="B153" s="97" t="s">
        <v>348</v>
      </c>
      <c r="C153" s="98" t="s">
        <v>347</v>
      </c>
      <c r="D153" s="99">
        <f>SUM(D154:D157)</f>
        <v>7417068</v>
      </c>
      <c r="E153" s="99">
        <f>SUM(E154:E157)</f>
        <v>7981583.2999999998</v>
      </c>
      <c r="F153" s="100">
        <f t="shared" si="2"/>
        <v>107.61103039637764</v>
      </c>
    </row>
    <row r="154" spans="1:6" s="1" customFormat="1" ht="12.75" customHeight="1" x14ac:dyDescent="0.2">
      <c r="A154" s="96" t="s">
        <v>349</v>
      </c>
      <c r="B154" s="97" t="s">
        <v>350</v>
      </c>
      <c r="C154" s="98" t="s">
        <v>349</v>
      </c>
      <c r="D154" s="101">
        <v>7417068</v>
      </c>
      <c r="E154" s="101">
        <v>7981583.2999999998</v>
      </c>
      <c r="F154" s="100">
        <f t="shared" si="2"/>
        <v>107.61103039637764</v>
      </c>
    </row>
    <row r="155" spans="1:6" s="1" customFormat="1" ht="12.75" customHeight="1" x14ac:dyDescent="0.2">
      <c r="A155" s="96" t="s">
        <v>351</v>
      </c>
      <c r="B155" s="97" t="s">
        <v>352</v>
      </c>
      <c r="C155" s="98" t="s">
        <v>351</v>
      </c>
      <c r="D155" s="101">
        <v>0</v>
      </c>
      <c r="E155" s="101">
        <v>0</v>
      </c>
      <c r="F155" s="100" t="str">
        <f t="shared" si="2"/>
        <v>-</v>
      </c>
    </row>
    <row r="156" spans="1:6" s="1" customFormat="1" ht="12.75" customHeight="1" x14ac:dyDescent="0.2">
      <c r="A156" s="96" t="s">
        <v>353</v>
      </c>
      <c r="B156" s="97" t="s">
        <v>354</v>
      </c>
      <c r="C156" s="98" t="s">
        <v>353</v>
      </c>
      <c r="D156" s="101">
        <v>0</v>
      </c>
      <c r="E156" s="101">
        <v>0</v>
      </c>
      <c r="F156" s="100" t="str">
        <f t="shared" si="2"/>
        <v>-</v>
      </c>
    </row>
    <row r="157" spans="1:6" s="1" customFormat="1" ht="12.75" customHeight="1" x14ac:dyDescent="0.2">
      <c r="A157" s="96" t="s">
        <v>355</v>
      </c>
      <c r="B157" s="97" t="s">
        <v>356</v>
      </c>
      <c r="C157" s="98" t="s">
        <v>355</v>
      </c>
      <c r="D157" s="101">
        <v>0</v>
      </c>
      <c r="E157" s="101">
        <v>0</v>
      </c>
      <c r="F157" s="100" t="str">
        <f t="shared" si="2"/>
        <v>-</v>
      </c>
    </row>
    <row r="158" spans="1:6" s="1" customFormat="1" ht="12.75" customHeight="1" x14ac:dyDescent="0.2">
      <c r="A158" s="96" t="s">
        <v>357</v>
      </c>
      <c r="B158" s="97" t="s">
        <v>358</v>
      </c>
      <c r="C158" s="98" t="s">
        <v>357</v>
      </c>
      <c r="D158" s="101">
        <v>367867</v>
      </c>
      <c r="E158" s="101">
        <v>335840.58</v>
      </c>
      <c r="F158" s="100">
        <f t="shared" si="2"/>
        <v>91.294022024264208</v>
      </c>
    </row>
    <row r="159" spans="1:6" s="1" customFormat="1" ht="12.75" customHeight="1" x14ac:dyDescent="0.2">
      <c r="A159" s="96" t="s">
        <v>359</v>
      </c>
      <c r="B159" s="97" t="s">
        <v>360</v>
      </c>
      <c r="C159" s="98" t="s">
        <v>359</v>
      </c>
      <c r="D159" s="99">
        <f>SUM(D160:D162)</f>
        <v>1176934</v>
      </c>
      <c r="E159" s="99">
        <f>SUM(E160:E162)</f>
        <v>1256647.1000000001</v>
      </c>
      <c r="F159" s="100">
        <f t="shared" si="2"/>
        <v>106.77294563671371</v>
      </c>
    </row>
    <row r="160" spans="1:6" s="1" customFormat="1" ht="12.75" customHeight="1" x14ac:dyDescent="0.2">
      <c r="A160" s="96" t="s">
        <v>361</v>
      </c>
      <c r="B160" s="97" t="s">
        <v>140</v>
      </c>
      <c r="C160" s="98" t="s">
        <v>361</v>
      </c>
      <c r="D160" s="101">
        <v>0</v>
      </c>
      <c r="E160" s="101">
        <v>0</v>
      </c>
      <c r="F160" s="100" t="str">
        <f t="shared" si="2"/>
        <v>-</v>
      </c>
    </row>
    <row r="161" spans="1:6" s="1" customFormat="1" ht="12.75" customHeight="1" x14ac:dyDescent="0.2">
      <c r="A161" s="96" t="s">
        <v>362</v>
      </c>
      <c r="B161" s="97" t="s">
        <v>363</v>
      </c>
      <c r="C161" s="98" t="s">
        <v>362</v>
      </c>
      <c r="D161" s="101">
        <v>1176934</v>
      </c>
      <c r="E161" s="101">
        <v>1255565.5900000001</v>
      </c>
      <c r="F161" s="100">
        <f t="shared" si="2"/>
        <v>106.68105348303305</v>
      </c>
    </row>
    <row r="162" spans="1:6" s="1" customFormat="1" ht="12.75" customHeight="1" x14ac:dyDescent="0.2">
      <c r="A162" s="96" t="s">
        <v>364</v>
      </c>
      <c r="B162" s="97" t="s">
        <v>365</v>
      </c>
      <c r="C162" s="98" t="s">
        <v>364</v>
      </c>
      <c r="D162" s="101">
        <v>0</v>
      </c>
      <c r="E162" s="101">
        <v>1081.51</v>
      </c>
      <c r="F162" s="100" t="str">
        <f t="shared" si="2"/>
        <v>-</v>
      </c>
    </row>
    <row r="163" spans="1:6" s="1" customFormat="1" ht="12.75" customHeight="1" x14ac:dyDescent="0.2">
      <c r="A163" s="96" t="s">
        <v>366</v>
      </c>
      <c r="B163" s="97" t="s">
        <v>367</v>
      </c>
      <c r="C163" s="98" t="s">
        <v>366</v>
      </c>
      <c r="D163" s="99">
        <f>D164+D169+D177+D187+D188</f>
        <v>1592380</v>
      </c>
      <c r="E163" s="99">
        <f>E164+E169+E177+E187+E188</f>
        <v>2328809.5700000003</v>
      </c>
      <c r="F163" s="100">
        <f t="shared" si="2"/>
        <v>146.24709993845693</v>
      </c>
    </row>
    <row r="164" spans="1:6" s="1" customFormat="1" ht="12.75" customHeight="1" x14ac:dyDescent="0.2">
      <c r="A164" s="96" t="s">
        <v>368</v>
      </c>
      <c r="B164" s="97" t="s">
        <v>369</v>
      </c>
      <c r="C164" s="98" t="s">
        <v>368</v>
      </c>
      <c r="D164" s="99">
        <f>SUM(D165:D168)</f>
        <v>167295</v>
      </c>
      <c r="E164" s="99">
        <f>SUM(E165:E168)</f>
        <v>322867.28999999998</v>
      </c>
      <c r="F164" s="100">
        <f t="shared" si="2"/>
        <v>192.99279117726172</v>
      </c>
    </row>
    <row r="165" spans="1:6" s="1" customFormat="1" ht="12.75" customHeight="1" x14ac:dyDescent="0.2">
      <c r="A165" s="96" t="s">
        <v>370</v>
      </c>
      <c r="B165" s="97" t="s">
        <v>371</v>
      </c>
      <c r="C165" s="98" t="s">
        <v>370</v>
      </c>
      <c r="D165" s="101">
        <v>51670</v>
      </c>
      <c r="E165" s="101">
        <v>164597.04999999999</v>
      </c>
      <c r="F165" s="100">
        <f t="shared" si="2"/>
        <v>318.55438358815559</v>
      </c>
    </row>
    <row r="166" spans="1:6" s="1" customFormat="1" ht="12.75" customHeight="1" x14ac:dyDescent="0.2">
      <c r="A166" s="96" t="s">
        <v>372</v>
      </c>
      <c r="B166" s="97" t="s">
        <v>373</v>
      </c>
      <c r="C166" s="98" t="s">
        <v>372</v>
      </c>
      <c r="D166" s="101">
        <v>113445</v>
      </c>
      <c r="E166" s="101">
        <v>136106.44</v>
      </c>
      <c r="F166" s="100">
        <f t="shared" si="2"/>
        <v>119.97570628939134</v>
      </c>
    </row>
    <row r="167" spans="1:6" s="1" customFormat="1" ht="12.75" customHeight="1" x14ac:dyDescent="0.2">
      <c r="A167" s="96" t="s">
        <v>374</v>
      </c>
      <c r="B167" s="97" t="s">
        <v>375</v>
      </c>
      <c r="C167" s="98" t="s">
        <v>374</v>
      </c>
      <c r="D167" s="101">
        <v>2180</v>
      </c>
      <c r="E167" s="101">
        <v>22163.8</v>
      </c>
      <c r="F167" s="100">
        <f t="shared" si="2"/>
        <v>1016.6880733944954</v>
      </c>
    </row>
    <row r="168" spans="1:6" s="1" customFormat="1" ht="12.75" customHeight="1" x14ac:dyDescent="0.2">
      <c r="A168" s="96" t="s">
        <v>376</v>
      </c>
      <c r="B168" s="97" t="s">
        <v>377</v>
      </c>
      <c r="C168" s="98" t="s">
        <v>376</v>
      </c>
      <c r="D168" s="101">
        <v>0</v>
      </c>
      <c r="E168" s="101">
        <v>0</v>
      </c>
      <c r="F168" s="100" t="str">
        <f t="shared" si="2"/>
        <v>-</v>
      </c>
    </row>
    <row r="169" spans="1:6" s="1" customFormat="1" ht="12.75" customHeight="1" x14ac:dyDescent="0.2">
      <c r="A169" s="96" t="s">
        <v>378</v>
      </c>
      <c r="B169" s="97" t="s">
        <v>379</v>
      </c>
      <c r="C169" s="98" t="s">
        <v>378</v>
      </c>
      <c r="D169" s="99">
        <f>SUM(D170:D176)</f>
        <v>1111080</v>
      </c>
      <c r="E169" s="99">
        <f>SUM(E170:E176)</f>
        <v>1618336.8700000003</v>
      </c>
      <c r="F169" s="100">
        <f t="shared" si="2"/>
        <v>145.6543966231055</v>
      </c>
    </row>
    <row r="170" spans="1:6" s="1" customFormat="1" ht="12.75" customHeight="1" x14ac:dyDescent="0.2">
      <c r="A170" s="96" t="s">
        <v>380</v>
      </c>
      <c r="B170" s="97" t="s">
        <v>381</v>
      </c>
      <c r="C170" s="98" t="s">
        <v>380</v>
      </c>
      <c r="D170" s="101">
        <v>56366</v>
      </c>
      <c r="E170" s="101">
        <v>48285.9</v>
      </c>
      <c r="F170" s="100">
        <f t="shared" si="2"/>
        <v>85.664939857360821</v>
      </c>
    </row>
    <row r="171" spans="1:6" s="1" customFormat="1" ht="12.75" customHeight="1" x14ac:dyDescent="0.2">
      <c r="A171" s="96" t="s">
        <v>382</v>
      </c>
      <c r="B171" s="97" t="s">
        <v>383</v>
      </c>
      <c r="C171" s="98" t="s">
        <v>382</v>
      </c>
      <c r="D171" s="101">
        <v>635262</v>
      </c>
      <c r="E171" s="101">
        <v>792849.49</v>
      </c>
      <c r="F171" s="100">
        <f t="shared" si="2"/>
        <v>124.80669235685433</v>
      </c>
    </row>
    <row r="172" spans="1:6" s="1" customFormat="1" ht="12.75" customHeight="1" x14ac:dyDescent="0.2">
      <c r="A172" s="96" t="s">
        <v>384</v>
      </c>
      <c r="B172" s="97" t="s">
        <v>385</v>
      </c>
      <c r="C172" s="98" t="s">
        <v>384</v>
      </c>
      <c r="D172" s="101">
        <v>398307</v>
      </c>
      <c r="E172" s="101">
        <v>761438.27</v>
      </c>
      <c r="F172" s="100">
        <f t="shared" si="2"/>
        <v>191.16868897609132</v>
      </c>
    </row>
    <row r="173" spans="1:6" s="1" customFormat="1" ht="12.75" customHeight="1" x14ac:dyDescent="0.2">
      <c r="A173" s="96" t="s">
        <v>386</v>
      </c>
      <c r="B173" s="97" t="s">
        <v>387</v>
      </c>
      <c r="C173" s="98" t="s">
        <v>386</v>
      </c>
      <c r="D173" s="101">
        <v>15757</v>
      </c>
      <c r="E173" s="101">
        <v>10660.37</v>
      </c>
      <c r="F173" s="100">
        <f t="shared" si="2"/>
        <v>67.654820079964466</v>
      </c>
    </row>
    <row r="174" spans="1:6" s="1" customFormat="1" ht="12.75" customHeight="1" x14ac:dyDescent="0.2">
      <c r="A174" s="96" t="s">
        <v>388</v>
      </c>
      <c r="B174" s="97" t="s">
        <v>389</v>
      </c>
      <c r="C174" s="98" t="s">
        <v>388</v>
      </c>
      <c r="D174" s="101">
        <v>5388</v>
      </c>
      <c r="E174" s="101">
        <v>3382.84</v>
      </c>
      <c r="F174" s="100">
        <f t="shared" si="2"/>
        <v>62.784706755753525</v>
      </c>
    </row>
    <row r="175" spans="1:6" s="1" customFormat="1" ht="12.75" customHeight="1" x14ac:dyDescent="0.2">
      <c r="A175" s="96" t="s">
        <v>390</v>
      </c>
      <c r="B175" s="97" t="s">
        <v>391</v>
      </c>
      <c r="C175" s="98" t="s">
        <v>390</v>
      </c>
      <c r="D175" s="101">
        <v>0</v>
      </c>
      <c r="E175" s="101">
        <v>0</v>
      </c>
      <c r="F175" s="100" t="str">
        <f t="shared" si="2"/>
        <v>-</v>
      </c>
    </row>
    <row r="176" spans="1:6" s="1" customFormat="1" ht="12.75" customHeight="1" x14ac:dyDescent="0.2">
      <c r="A176" s="96" t="s">
        <v>392</v>
      </c>
      <c r="B176" s="97" t="s">
        <v>393</v>
      </c>
      <c r="C176" s="98" t="s">
        <v>392</v>
      </c>
      <c r="D176" s="101">
        <v>0</v>
      </c>
      <c r="E176" s="101">
        <v>1720</v>
      </c>
      <c r="F176" s="100" t="str">
        <f t="shared" si="2"/>
        <v>-</v>
      </c>
    </row>
    <row r="177" spans="1:6" s="1" customFormat="1" ht="12.75" customHeight="1" x14ac:dyDescent="0.2">
      <c r="A177" s="96" t="s">
        <v>394</v>
      </c>
      <c r="B177" s="97" t="s">
        <v>395</v>
      </c>
      <c r="C177" s="98" t="s">
        <v>394</v>
      </c>
      <c r="D177" s="99">
        <f>SUM(D178:D186)</f>
        <v>265768</v>
      </c>
      <c r="E177" s="99">
        <f>SUM(E178:E186)</f>
        <v>253628.68</v>
      </c>
      <c r="F177" s="100">
        <f t="shared" si="2"/>
        <v>95.43236206014268</v>
      </c>
    </row>
    <row r="178" spans="1:6" s="1" customFormat="1" ht="12.75" customHeight="1" x14ac:dyDescent="0.2">
      <c r="A178" s="96" t="s">
        <v>396</v>
      </c>
      <c r="B178" s="97" t="s">
        <v>397</v>
      </c>
      <c r="C178" s="98" t="s">
        <v>396</v>
      </c>
      <c r="D178" s="101">
        <v>10290</v>
      </c>
      <c r="E178" s="101">
        <v>21619.94</v>
      </c>
      <c r="F178" s="100">
        <f t="shared" si="2"/>
        <v>210.10631681243925</v>
      </c>
    </row>
    <row r="179" spans="1:6" s="1" customFormat="1" ht="12.75" customHeight="1" x14ac:dyDescent="0.2">
      <c r="A179" s="96" t="s">
        <v>398</v>
      </c>
      <c r="B179" s="97" t="s">
        <v>399</v>
      </c>
      <c r="C179" s="98" t="s">
        <v>398</v>
      </c>
      <c r="D179" s="101">
        <v>138449</v>
      </c>
      <c r="E179" s="101">
        <v>111670.62</v>
      </c>
      <c r="F179" s="100">
        <f t="shared" si="2"/>
        <v>80.658307391169302</v>
      </c>
    </row>
    <row r="180" spans="1:6" s="1" customFormat="1" ht="12.75" customHeight="1" x14ac:dyDescent="0.2">
      <c r="A180" s="96" t="s">
        <v>400</v>
      </c>
      <c r="B180" s="97" t="s">
        <v>401</v>
      </c>
      <c r="C180" s="98" t="s">
        <v>400</v>
      </c>
      <c r="D180" s="101">
        <v>0</v>
      </c>
      <c r="E180" s="101">
        <v>300</v>
      </c>
      <c r="F180" s="100" t="str">
        <f t="shared" si="2"/>
        <v>-</v>
      </c>
    </row>
    <row r="181" spans="1:6" s="1" customFormat="1" ht="12.75" customHeight="1" x14ac:dyDescent="0.2">
      <c r="A181" s="96" t="s">
        <v>402</v>
      </c>
      <c r="B181" s="97" t="s">
        <v>403</v>
      </c>
      <c r="C181" s="98" t="s">
        <v>402</v>
      </c>
      <c r="D181" s="101">
        <v>62890</v>
      </c>
      <c r="E181" s="101">
        <v>61674.09</v>
      </c>
      <c r="F181" s="100">
        <f t="shared" si="2"/>
        <v>98.06660836380982</v>
      </c>
    </row>
    <row r="182" spans="1:6" s="1" customFormat="1" ht="12.75" customHeight="1" x14ac:dyDescent="0.2">
      <c r="A182" s="96" t="s">
        <v>404</v>
      </c>
      <c r="B182" s="97" t="s">
        <v>405</v>
      </c>
      <c r="C182" s="98" t="s">
        <v>404</v>
      </c>
      <c r="D182" s="101">
        <v>0</v>
      </c>
      <c r="E182" s="101">
        <v>0</v>
      </c>
      <c r="F182" s="100" t="str">
        <f t="shared" si="2"/>
        <v>-</v>
      </c>
    </row>
    <row r="183" spans="1:6" s="1" customFormat="1" ht="12.75" customHeight="1" x14ac:dyDescent="0.2">
      <c r="A183" s="96" t="s">
        <v>406</v>
      </c>
      <c r="B183" s="97" t="s">
        <v>407</v>
      </c>
      <c r="C183" s="98" t="s">
        <v>406</v>
      </c>
      <c r="D183" s="101">
        <v>25047</v>
      </c>
      <c r="E183" s="101">
        <v>22047</v>
      </c>
      <c r="F183" s="100">
        <f t="shared" si="2"/>
        <v>88.022517666786442</v>
      </c>
    </row>
    <row r="184" spans="1:6" s="1" customFormat="1" ht="12.75" customHeight="1" x14ac:dyDescent="0.2">
      <c r="A184" s="96" t="s">
        <v>408</v>
      </c>
      <c r="B184" s="97" t="s">
        <v>409</v>
      </c>
      <c r="C184" s="98" t="s">
        <v>408</v>
      </c>
      <c r="D184" s="101">
        <v>14775</v>
      </c>
      <c r="E184" s="101">
        <v>23893.13</v>
      </c>
      <c r="F184" s="100">
        <f t="shared" si="2"/>
        <v>161.7132318104907</v>
      </c>
    </row>
    <row r="185" spans="1:6" s="1" customFormat="1" ht="12.75" customHeight="1" x14ac:dyDescent="0.2">
      <c r="A185" s="96" t="s">
        <v>410</v>
      </c>
      <c r="B185" s="97" t="s">
        <v>411</v>
      </c>
      <c r="C185" s="98" t="s">
        <v>410</v>
      </c>
      <c r="D185" s="101">
        <v>6221</v>
      </c>
      <c r="E185" s="101">
        <v>8298.9</v>
      </c>
      <c r="F185" s="100">
        <f t="shared" si="2"/>
        <v>133.40138241440283</v>
      </c>
    </row>
    <row r="186" spans="1:6" s="1" customFormat="1" ht="12.75" customHeight="1" x14ac:dyDescent="0.2">
      <c r="A186" s="96" t="s">
        <v>412</v>
      </c>
      <c r="B186" s="97" t="s">
        <v>413</v>
      </c>
      <c r="C186" s="98" t="s">
        <v>412</v>
      </c>
      <c r="D186" s="101">
        <v>8096</v>
      </c>
      <c r="E186" s="101">
        <v>4125</v>
      </c>
      <c r="F186" s="100">
        <f t="shared" si="2"/>
        <v>50.951086956521742</v>
      </c>
    </row>
    <row r="187" spans="1:6" s="1" customFormat="1" ht="12.75" customHeight="1" x14ac:dyDescent="0.2">
      <c r="A187" s="96" t="s">
        <v>414</v>
      </c>
      <c r="B187" s="97" t="s">
        <v>415</v>
      </c>
      <c r="C187" s="98" t="s">
        <v>414</v>
      </c>
      <c r="D187" s="101">
        <v>21455</v>
      </c>
      <c r="E187" s="101">
        <v>44841.51</v>
      </c>
      <c r="F187" s="100">
        <f t="shared" si="2"/>
        <v>209.00261011419249</v>
      </c>
    </row>
    <row r="188" spans="1:6" s="1" customFormat="1" ht="12.75" customHeight="1" x14ac:dyDescent="0.2">
      <c r="A188" s="96" t="s">
        <v>416</v>
      </c>
      <c r="B188" s="97" t="s">
        <v>417</v>
      </c>
      <c r="C188" s="98" t="s">
        <v>416</v>
      </c>
      <c r="D188" s="99">
        <f>SUM(D189:D195)</f>
        <v>26782</v>
      </c>
      <c r="E188" s="99">
        <f>SUM(E189:E195)</f>
        <v>89135.22</v>
      </c>
      <c r="F188" s="100">
        <f t="shared" si="2"/>
        <v>332.81763871256811</v>
      </c>
    </row>
    <row r="189" spans="1:6" s="1" customFormat="1" ht="12.75" customHeight="1" x14ac:dyDescent="0.2">
      <c r="A189" s="96" t="s">
        <v>418</v>
      </c>
      <c r="B189" s="102" t="s">
        <v>419</v>
      </c>
      <c r="C189" s="98" t="s">
        <v>418</v>
      </c>
      <c r="D189" s="101">
        <v>0</v>
      </c>
      <c r="E189" s="101">
        <v>0</v>
      </c>
      <c r="F189" s="100" t="str">
        <f t="shared" si="2"/>
        <v>-</v>
      </c>
    </row>
    <row r="190" spans="1:6" s="1" customFormat="1" ht="12.75" customHeight="1" x14ac:dyDescent="0.2">
      <c r="A190" s="96" t="s">
        <v>420</v>
      </c>
      <c r="B190" s="97" t="s">
        <v>421</v>
      </c>
      <c r="C190" s="98" t="s">
        <v>420</v>
      </c>
      <c r="D190" s="101">
        <v>0</v>
      </c>
      <c r="E190" s="101">
        <v>0</v>
      </c>
      <c r="F190" s="100" t="str">
        <f t="shared" si="2"/>
        <v>-</v>
      </c>
    </row>
    <row r="191" spans="1:6" s="1" customFormat="1" ht="12.75" customHeight="1" x14ac:dyDescent="0.2">
      <c r="A191" s="96" t="s">
        <v>422</v>
      </c>
      <c r="B191" s="97" t="s">
        <v>423</v>
      </c>
      <c r="C191" s="98" t="s">
        <v>422</v>
      </c>
      <c r="D191" s="101">
        <v>0</v>
      </c>
      <c r="E191" s="101">
        <v>0</v>
      </c>
      <c r="F191" s="100" t="str">
        <f t="shared" si="2"/>
        <v>-</v>
      </c>
    </row>
    <row r="192" spans="1:6" s="1" customFormat="1" ht="12.75" customHeight="1" x14ac:dyDescent="0.2">
      <c r="A192" s="96" t="s">
        <v>424</v>
      </c>
      <c r="B192" s="97" t="s">
        <v>425</v>
      </c>
      <c r="C192" s="98" t="s">
        <v>424</v>
      </c>
      <c r="D192" s="101">
        <v>700</v>
      </c>
      <c r="E192" s="101">
        <v>1200</v>
      </c>
      <c r="F192" s="100">
        <f t="shared" si="2"/>
        <v>171.42857142857142</v>
      </c>
    </row>
    <row r="193" spans="1:6" s="1" customFormat="1" ht="12.75" customHeight="1" x14ac:dyDescent="0.2">
      <c r="A193" s="96" t="s">
        <v>426</v>
      </c>
      <c r="B193" s="97" t="s">
        <v>427</v>
      </c>
      <c r="C193" s="98" t="s">
        <v>426</v>
      </c>
      <c r="D193" s="101">
        <v>11363</v>
      </c>
      <c r="E193" s="101">
        <v>22795</v>
      </c>
      <c r="F193" s="100">
        <f t="shared" si="2"/>
        <v>200.60723400510429</v>
      </c>
    </row>
    <row r="194" spans="1:6" s="1" customFormat="1" ht="12.75" customHeight="1" x14ac:dyDescent="0.2">
      <c r="A194" s="96" t="s">
        <v>428</v>
      </c>
      <c r="B194" s="97" t="s">
        <v>429</v>
      </c>
      <c r="C194" s="98" t="s">
        <v>428</v>
      </c>
      <c r="D194" s="101">
        <v>0</v>
      </c>
      <c r="E194" s="101">
        <v>27000</v>
      </c>
      <c r="F194" s="100" t="str">
        <f t="shared" si="2"/>
        <v>-</v>
      </c>
    </row>
    <row r="195" spans="1:6" s="1" customFormat="1" ht="12.75" customHeight="1" x14ac:dyDescent="0.2">
      <c r="A195" s="96" t="s">
        <v>430</v>
      </c>
      <c r="B195" s="97" t="s">
        <v>431</v>
      </c>
      <c r="C195" s="98" t="s">
        <v>430</v>
      </c>
      <c r="D195" s="101">
        <v>14719</v>
      </c>
      <c r="E195" s="101">
        <v>38140.22</v>
      </c>
      <c r="F195" s="100">
        <f t="shared" si="2"/>
        <v>259.12235885590053</v>
      </c>
    </row>
    <row r="196" spans="1:6" s="1" customFormat="1" ht="12.75" customHeight="1" x14ac:dyDescent="0.2">
      <c r="A196" s="96" t="s">
        <v>432</v>
      </c>
      <c r="B196" s="102" t="s">
        <v>433</v>
      </c>
      <c r="C196" s="98" t="s">
        <v>432</v>
      </c>
      <c r="D196" s="99">
        <f>D197+D202+D210</f>
        <v>15063</v>
      </c>
      <c r="E196" s="99">
        <f>E197+E202+E210</f>
        <v>51345.81</v>
      </c>
      <c r="F196" s="100">
        <f t="shared" si="2"/>
        <v>340.87373033260303</v>
      </c>
    </row>
    <row r="197" spans="1:6" s="1" customFormat="1" ht="12.75" customHeight="1" x14ac:dyDescent="0.2">
      <c r="A197" s="96" t="s">
        <v>434</v>
      </c>
      <c r="B197" s="97" t="s">
        <v>435</v>
      </c>
      <c r="C197" s="98" t="s">
        <v>434</v>
      </c>
      <c r="D197" s="99">
        <f>SUM(D198:D201)</f>
        <v>0</v>
      </c>
      <c r="E197" s="99">
        <f>SUM(E198:E201)</f>
        <v>0</v>
      </c>
      <c r="F197" s="100" t="str">
        <f t="shared" si="2"/>
        <v>-</v>
      </c>
    </row>
    <row r="198" spans="1:6" s="1" customFormat="1" ht="12.75" customHeight="1" x14ac:dyDescent="0.2">
      <c r="A198" s="96" t="s">
        <v>436</v>
      </c>
      <c r="B198" s="97" t="s">
        <v>437</v>
      </c>
      <c r="C198" s="98" t="s">
        <v>436</v>
      </c>
      <c r="D198" s="101">
        <v>0</v>
      </c>
      <c r="E198" s="101">
        <v>0</v>
      </c>
      <c r="F198" s="100" t="str">
        <f t="shared" ref="F198:F261" si="3">IF(D198&lt;&gt;0,IF(E198/D198&gt;=100,"&gt;&gt;100",E198/D198*100),"-")</f>
        <v>-</v>
      </c>
    </row>
    <row r="199" spans="1:6" s="1" customFormat="1" ht="12.75" customHeight="1" x14ac:dyDescent="0.2">
      <c r="A199" s="96" t="s">
        <v>438</v>
      </c>
      <c r="B199" s="97" t="s">
        <v>439</v>
      </c>
      <c r="C199" s="98" t="s">
        <v>438</v>
      </c>
      <c r="D199" s="101">
        <v>0</v>
      </c>
      <c r="E199" s="101">
        <v>0</v>
      </c>
      <c r="F199" s="100" t="str">
        <f t="shared" si="3"/>
        <v>-</v>
      </c>
    </row>
    <row r="200" spans="1:6" s="1" customFormat="1" ht="12.75" customHeight="1" x14ac:dyDescent="0.2">
      <c r="A200" s="96" t="s">
        <v>440</v>
      </c>
      <c r="B200" s="97" t="s">
        <v>441</v>
      </c>
      <c r="C200" s="98" t="s">
        <v>440</v>
      </c>
      <c r="D200" s="101">
        <v>0</v>
      </c>
      <c r="E200" s="101">
        <v>0</v>
      </c>
      <c r="F200" s="100" t="str">
        <f t="shared" si="3"/>
        <v>-</v>
      </c>
    </row>
    <row r="201" spans="1:6" s="1" customFormat="1" ht="12.75" customHeight="1" x14ac:dyDescent="0.2">
      <c r="A201" s="96" t="s">
        <v>442</v>
      </c>
      <c r="B201" s="97" t="s">
        <v>443</v>
      </c>
      <c r="C201" s="98" t="s">
        <v>442</v>
      </c>
      <c r="D201" s="101">
        <v>0</v>
      </c>
      <c r="E201" s="101">
        <v>0</v>
      </c>
      <c r="F201" s="100" t="str">
        <f t="shared" si="3"/>
        <v>-</v>
      </c>
    </row>
    <row r="202" spans="1:6" s="1" customFormat="1" ht="12.75" customHeight="1" x14ac:dyDescent="0.2">
      <c r="A202" s="96" t="s">
        <v>444</v>
      </c>
      <c r="B202" s="97" t="s">
        <v>445</v>
      </c>
      <c r="C202" s="98" t="s">
        <v>444</v>
      </c>
      <c r="D202" s="99">
        <f>SUM(D203:D209)</f>
        <v>0</v>
      </c>
      <c r="E202" s="99">
        <f>SUM(E203:E209)</f>
        <v>0</v>
      </c>
      <c r="F202" s="100" t="str">
        <f t="shared" si="3"/>
        <v>-</v>
      </c>
    </row>
    <row r="203" spans="1:6" s="1" customFormat="1" ht="24" customHeight="1" x14ac:dyDescent="0.2">
      <c r="A203" s="96" t="s">
        <v>446</v>
      </c>
      <c r="B203" s="97" t="s">
        <v>447</v>
      </c>
      <c r="C203" s="98" t="s">
        <v>446</v>
      </c>
      <c r="D203" s="101">
        <v>0</v>
      </c>
      <c r="E203" s="101">
        <v>0</v>
      </c>
      <c r="F203" s="100" t="str">
        <f t="shared" si="3"/>
        <v>-</v>
      </c>
    </row>
    <row r="204" spans="1:6" s="1" customFormat="1" ht="24" customHeight="1" x14ac:dyDescent="0.2">
      <c r="A204" s="96" t="s">
        <v>448</v>
      </c>
      <c r="B204" s="102" t="s">
        <v>449</v>
      </c>
      <c r="C204" s="98" t="s">
        <v>448</v>
      </c>
      <c r="D204" s="101">
        <v>0</v>
      </c>
      <c r="E204" s="101">
        <v>0</v>
      </c>
      <c r="F204" s="100" t="str">
        <f t="shared" si="3"/>
        <v>-</v>
      </c>
    </row>
    <row r="205" spans="1:6" s="1" customFormat="1" ht="24" customHeight="1" x14ac:dyDescent="0.2">
      <c r="A205" s="96" t="s">
        <v>450</v>
      </c>
      <c r="B205" s="102" t="s">
        <v>451</v>
      </c>
      <c r="C205" s="98" t="s">
        <v>450</v>
      </c>
      <c r="D205" s="101">
        <v>0</v>
      </c>
      <c r="E205" s="101">
        <v>0</v>
      </c>
      <c r="F205" s="100" t="str">
        <f t="shared" si="3"/>
        <v>-</v>
      </c>
    </row>
    <row r="206" spans="1:6" s="1" customFormat="1" ht="12.75" customHeight="1" x14ac:dyDescent="0.2">
      <c r="A206" s="96" t="s">
        <v>452</v>
      </c>
      <c r="B206" s="97" t="s">
        <v>453</v>
      </c>
      <c r="C206" s="98" t="s">
        <v>452</v>
      </c>
      <c r="D206" s="101">
        <v>0</v>
      </c>
      <c r="E206" s="101">
        <v>0</v>
      </c>
      <c r="F206" s="100" t="str">
        <f t="shared" si="3"/>
        <v>-</v>
      </c>
    </row>
    <row r="207" spans="1:6" s="1" customFormat="1" ht="12.75" customHeight="1" x14ac:dyDescent="0.2">
      <c r="A207" s="96" t="s">
        <v>454</v>
      </c>
      <c r="B207" s="97" t="s">
        <v>455</v>
      </c>
      <c r="C207" s="98" t="s">
        <v>454</v>
      </c>
      <c r="D207" s="101">
        <v>0</v>
      </c>
      <c r="E207" s="101">
        <v>0</v>
      </c>
      <c r="F207" s="100" t="str">
        <f t="shared" si="3"/>
        <v>-</v>
      </c>
    </row>
    <row r="208" spans="1:6" s="1" customFormat="1" ht="24" customHeight="1" x14ac:dyDescent="0.2">
      <c r="A208" s="96" t="s">
        <v>456</v>
      </c>
      <c r="B208" s="97" t="s">
        <v>457</v>
      </c>
      <c r="C208" s="98" t="s">
        <v>456</v>
      </c>
      <c r="D208" s="101">
        <v>0</v>
      </c>
      <c r="E208" s="101">
        <v>0</v>
      </c>
      <c r="F208" s="100" t="str">
        <f t="shared" si="3"/>
        <v>-</v>
      </c>
    </row>
    <row r="209" spans="1:6" s="1" customFormat="1" ht="12.75" customHeight="1" x14ac:dyDescent="0.2">
      <c r="A209" s="96" t="s">
        <v>458</v>
      </c>
      <c r="B209" s="97" t="s">
        <v>459</v>
      </c>
      <c r="C209" s="98" t="s">
        <v>458</v>
      </c>
      <c r="D209" s="101">
        <v>0</v>
      </c>
      <c r="E209" s="101">
        <v>0</v>
      </c>
      <c r="F209" s="100" t="str">
        <f t="shared" si="3"/>
        <v>-</v>
      </c>
    </row>
    <row r="210" spans="1:6" s="1" customFormat="1" ht="12.75" customHeight="1" x14ac:dyDescent="0.2">
      <c r="A210" s="96" t="s">
        <v>460</v>
      </c>
      <c r="B210" s="97" t="s">
        <v>461</v>
      </c>
      <c r="C210" s="98" t="s">
        <v>460</v>
      </c>
      <c r="D210" s="99">
        <f>SUM(D211:D214)</f>
        <v>15063</v>
      </c>
      <c r="E210" s="99">
        <f>SUM(E211:E214)</f>
        <v>51345.81</v>
      </c>
      <c r="F210" s="100">
        <f t="shared" si="3"/>
        <v>340.87373033260303</v>
      </c>
    </row>
    <row r="211" spans="1:6" s="1" customFormat="1" ht="12.75" customHeight="1" x14ac:dyDescent="0.2">
      <c r="A211" s="96" t="s">
        <v>462</v>
      </c>
      <c r="B211" s="102" t="s">
        <v>463</v>
      </c>
      <c r="C211" s="98" t="s">
        <v>462</v>
      </c>
      <c r="D211" s="101">
        <v>15063</v>
      </c>
      <c r="E211" s="101">
        <v>26798.080000000002</v>
      </c>
      <c r="F211" s="100">
        <f t="shared" si="3"/>
        <v>177.90665870012614</v>
      </c>
    </row>
    <row r="212" spans="1:6" s="1" customFormat="1" ht="12.75" customHeight="1" x14ac:dyDescent="0.2">
      <c r="A212" s="96" t="s">
        <v>464</v>
      </c>
      <c r="B212" s="97" t="s">
        <v>465</v>
      </c>
      <c r="C212" s="98" t="s">
        <v>464</v>
      </c>
      <c r="D212" s="101">
        <v>0</v>
      </c>
      <c r="E212" s="101">
        <v>0</v>
      </c>
      <c r="F212" s="100" t="str">
        <f t="shared" si="3"/>
        <v>-</v>
      </c>
    </row>
    <row r="213" spans="1:6" s="1" customFormat="1" ht="12.75" customHeight="1" x14ac:dyDescent="0.2">
      <c r="A213" s="96" t="s">
        <v>466</v>
      </c>
      <c r="B213" s="97" t="s">
        <v>467</v>
      </c>
      <c r="C213" s="98" t="s">
        <v>466</v>
      </c>
      <c r="D213" s="101">
        <v>0</v>
      </c>
      <c r="E213" s="101">
        <v>24547.73</v>
      </c>
      <c r="F213" s="100" t="str">
        <f t="shared" si="3"/>
        <v>-</v>
      </c>
    </row>
    <row r="214" spans="1:6" s="1" customFormat="1" ht="12.75" customHeight="1" x14ac:dyDescent="0.2">
      <c r="A214" s="96" t="s">
        <v>468</v>
      </c>
      <c r="B214" s="97" t="s">
        <v>469</v>
      </c>
      <c r="C214" s="98" t="s">
        <v>468</v>
      </c>
      <c r="D214" s="101">
        <v>0</v>
      </c>
      <c r="E214" s="101">
        <v>0</v>
      </c>
      <c r="F214" s="100" t="str">
        <f t="shared" si="3"/>
        <v>-</v>
      </c>
    </row>
    <row r="215" spans="1:6" s="1" customFormat="1" ht="12.75" customHeight="1" x14ac:dyDescent="0.2">
      <c r="A215" s="96" t="s">
        <v>470</v>
      </c>
      <c r="B215" s="97" t="s">
        <v>471</v>
      </c>
      <c r="C215" s="98" t="s">
        <v>470</v>
      </c>
      <c r="D215" s="99">
        <f>D216+D219+D223</f>
        <v>0</v>
      </c>
      <c r="E215" s="99">
        <f>E216+E219+E223</f>
        <v>0</v>
      </c>
      <c r="F215" s="100" t="str">
        <f t="shared" si="3"/>
        <v>-</v>
      </c>
    </row>
    <row r="216" spans="1:6" s="1" customFormat="1" ht="12.75" customHeight="1" x14ac:dyDescent="0.2">
      <c r="A216" s="96" t="s">
        <v>472</v>
      </c>
      <c r="B216" s="97" t="s">
        <v>473</v>
      </c>
      <c r="C216" s="98" t="s">
        <v>472</v>
      </c>
      <c r="D216" s="99">
        <f>SUM(D217:D218)</f>
        <v>0</v>
      </c>
      <c r="E216" s="99">
        <f>SUM(E217:E218)</f>
        <v>0</v>
      </c>
      <c r="F216" s="100" t="str">
        <f t="shared" si="3"/>
        <v>-</v>
      </c>
    </row>
    <row r="217" spans="1:6" s="1" customFormat="1" ht="12.75" customHeight="1" x14ac:dyDescent="0.2">
      <c r="A217" s="96" t="s">
        <v>474</v>
      </c>
      <c r="B217" s="97" t="s">
        <v>475</v>
      </c>
      <c r="C217" s="98" t="s">
        <v>474</v>
      </c>
      <c r="D217" s="101">
        <v>0</v>
      </c>
      <c r="E217" s="101">
        <v>0</v>
      </c>
      <c r="F217" s="100" t="str">
        <f t="shared" si="3"/>
        <v>-</v>
      </c>
    </row>
    <row r="218" spans="1:6" s="1" customFormat="1" ht="12.75" customHeight="1" x14ac:dyDescent="0.2">
      <c r="A218" s="96" t="s">
        <v>476</v>
      </c>
      <c r="B218" s="97" t="s">
        <v>477</v>
      </c>
      <c r="C218" s="98" t="s">
        <v>476</v>
      </c>
      <c r="D218" s="101">
        <v>0</v>
      </c>
      <c r="E218" s="101">
        <v>0</v>
      </c>
      <c r="F218" s="100" t="str">
        <f t="shared" si="3"/>
        <v>-</v>
      </c>
    </row>
    <row r="219" spans="1:6" s="1" customFormat="1" ht="24" customHeight="1" x14ac:dyDescent="0.2">
      <c r="A219" s="96" t="s">
        <v>478</v>
      </c>
      <c r="B219" s="97" t="s">
        <v>479</v>
      </c>
      <c r="C219" s="98" t="s">
        <v>478</v>
      </c>
      <c r="D219" s="99">
        <f>SUM(D220:D222)</f>
        <v>0</v>
      </c>
      <c r="E219" s="99">
        <f>SUM(E220:E222)</f>
        <v>0</v>
      </c>
      <c r="F219" s="100" t="str">
        <f t="shared" si="3"/>
        <v>-</v>
      </c>
    </row>
    <row r="220" spans="1:6" s="1" customFormat="1" ht="12.75" customHeight="1" x14ac:dyDescent="0.2">
      <c r="A220" s="96" t="s">
        <v>480</v>
      </c>
      <c r="B220" s="97" t="s">
        <v>481</v>
      </c>
      <c r="C220" s="98" t="s">
        <v>480</v>
      </c>
      <c r="D220" s="101">
        <v>0</v>
      </c>
      <c r="E220" s="101">
        <v>0</v>
      </c>
      <c r="F220" s="100" t="str">
        <f t="shared" si="3"/>
        <v>-</v>
      </c>
    </row>
    <row r="221" spans="1:6" s="1" customFormat="1" ht="12.75" customHeight="1" x14ac:dyDescent="0.2">
      <c r="A221" s="96" t="s">
        <v>482</v>
      </c>
      <c r="B221" s="97" t="s">
        <v>483</v>
      </c>
      <c r="C221" s="98" t="s">
        <v>482</v>
      </c>
      <c r="D221" s="101">
        <v>0</v>
      </c>
      <c r="E221" s="101">
        <v>0</v>
      </c>
      <c r="F221" s="100" t="str">
        <f t="shared" si="3"/>
        <v>-</v>
      </c>
    </row>
    <row r="222" spans="1:6" s="1" customFormat="1" ht="12.75" customHeight="1" x14ac:dyDescent="0.2">
      <c r="A222" s="96" t="s">
        <v>484</v>
      </c>
      <c r="B222" s="97" t="s">
        <v>485</v>
      </c>
      <c r="C222" s="98" t="s">
        <v>484</v>
      </c>
      <c r="D222" s="101">
        <v>0</v>
      </c>
      <c r="E222" s="101">
        <v>0</v>
      </c>
      <c r="F222" s="100" t="str">
        <f t="shared" si="3"/>
        <v>-</v>
      </c>
    </row>
    <row r="223" spans="1:6" s="1" customFormat="1" ht="24" customHeight="1" x14ac:dyDescent="0.2">
      <c r="A223" s="96" t="s">
        <v>486</v>
      </c>
      <c r="B223" s="97" t="s">
        <v>487</v>
      </c>
      <c r="C223" s="98" t="s">
        <v>486</v>
      </c>
      <c r="D223" s="101">
        <v>0</v>
      </c>
      <c r="E223" s="101">
        <v>0</v>
      </c>
      <c r="F223" s="100" t="str">
        <f t="shared" si="3"/>
        <v>-</v>
      </c>
    </row>
    <row r="224" spans="1:6" s="1" customFormat="1" ht="24" customHeight="1" x14ac:dyDescent="0.2">
      <c r="A224" s="96" t="s">
        <v>488</v>
      </c>
      <c r="B224" s="97" t="s">
        <v>489</v>
      </c>
      <c r="C224" s="98" t="s">
        <v>488</v>
      </c>
      <c r="D224" s="99">
        <f>D225+D228+D231+D236+D240+D244+D247</f>
        <v>0</v>
      </c>
      <c r="E224" s="99">
        <f>E225+E228+E231+E236+E240+E244+E247</f>
        <v>0</v>
      </c>
      <c r="F224" s="100" t="str">
        <f t="shared" si="3"/>
        <v>-</v>
      </c>
    </row>
    <row r="225" spans="1:6" s="1" customFormat="1" ht="12.75" customHeight="1" x14ac:dyDescent="0.2">
      <c r="A225" s="96" t="s">
        <v>490</v>
      </c>
      <c r="B225" s="97" t="s">
        <v>491</v>
      </c>
      <c r="C225" s="98" t="s">
        <v>490</v>
      </c>
      <c r="D225" s="99">
        <f>SUM(D226:D227)</f>
        <v>0</v>
      </c>
      <c r="E225" s="99">
        <f>SUM(E226:E227)</f>
        <v>0</v>
      </c>
      <c r="F225" s="100" t="str">
        <f t="shared" si="3"/>
        <v>-</v>
      </c>
    </row>
    <row r="226" spans="1:6" s="1" customFormat="1" ht="12.75" customHeight="1" x14ac:dyDescent="0.2">
      <c r="A226" s="96" t="s">
        <v>492</v>
      </c>
      <c r="B226" s="97" t="s">
        <v>493</v>
      </c>
      <c r="C226" s="98" t="s">
        <v>492</v>
      </c>
      <c r="D226" s="101">
        <v>0</v>
      </c>
      <c r="E226" s="101">
        <v>0</v>
      </c>
      <c r="F226" s="100" t="str">
        <f t="shared" si="3"/>
        <v>-</v>
      </c>
    </row>
    <row r="227" spans="1:6" s="1" customFormat="1" ht="12.75" customHeight="1" x14ac:dyDescent="0.2">
      <c r="A227" s="96" t="s">
        <v>494</v>
      </c>
      <c r="B227" s="97" t="s">
        <v>495</v>
      </c>
      <c r="C227" s="98" t="s">
        <v>494</v>
      </c>
      <c r="D227" s="101">
        <v>0</v>
      </c>
      <c r="E227" s="101">
        <v>0</v>
      </c>
      <c r="F227" s="100" t="str">
        <f t="shared" si="3"/>
        <v>-</v>
      </c>
    </row>
    <row r="228" spans="1:6" s="1" customFormat="1" ht="24" customHeight="1" x14ac:dyDescent="0.2">
      <c r="A228" s="96" t="s">
        <v>496</v>
      </c>
      <c r="B228" s="97" t="s">
        <v>497</v>
      </c>
      <c r="C228" s="98" t="s">
        <v>496</v>
      </c>
      <c r="D228" s="99">
        <f>SUM(D229:D230)</f>
        <v>0</v>
      </c>
      <c r="E228" s="99">
        <f>SUM(E229:E230)</f>
        <v>0</v>
      </c>
      <c r="F228" s="100" t="str">
        <f t="shared" si="3"/>
        <v>-</v>
      </c>
    </row>
    <row r="229" spans="1:6" s="1" customFormat="1" ht="12.75" customHeight="1" x14ac:dyDescent="0.2">
      <c r="A229" s="96" t="s">
        <v>498</v>
      </c>
      <c r="B229" s="97" t="s">
        <v>499</v>
      </c>
      <c r="C229" s="98" t="s">
        <v>498</v>
      </c>
      <c r="D229" s="101">
        <v>0</v>
      </c>
      <c r="E229" s="101">
        <v>0</v>
      </c>
      <c r="F229" s="100" t="str">
        <f t="shared" si="3"/>
        <v>-</v>
      </c>
    </row>
    <row r="230" spans="1:6" s="1" customFormat="1" ht="24" customHeight="1" x14ac:dyDescent="0.2">
      <c r="A230" s="96" t="s">
        <v>500</v>
      </c>
      <c r="B230" s="97" t="s">
        <v>501</v>
      </c>
      <c r="C230" s="98" t="s">
        <v>500</v>
      </c>
      <c r="D230" s="101">
        <v>0</v>
      </c>
      <c r="E230" s="101">
        <v>0</v>
      </c>
      <c r="F230" s="100" t="str">
        <f t="shared" si="3"/>
        <v>-</v>
      </c>
    </row>
    <row r="231" spans="1:6" s="1" customFormat="1" ht="12.75" customHeight="1" x14ac:dyDescent="0.2">
      <c r="A231" s="96" t="s">
        <v>502</v>
      </c>
      <c r="B231" s="103" t="s">
        <v>503</v>
      </c>
      <c r="C231" s="98" t="s">
        <v>502</v>
      </c>
      <c r="D231" s="99">
        <f>SUM(D232:D235)</f>
        <v>0</v>
      </c>
      <c r="E231" s="99">
        <f>SUM(E232:E235)</f>
        <v>0</v>
      </c>
      <c r="F231" s="100" t="str">
        <f t="shared" si="3"/>
        <v>-</v>
      </c>
    </row>
    <row r="232" spans="1:6" s="1" customFormat="1" ht="12.75" customHeight="1" x14ac:dyDescent="0.2">
      <c r="A232" s="96" t="s">
        <v>504</v>
      </c>
      <c r="B232" s="97" t="s">
        <v>505</v>
      </c>
      <c r="C232" s="98" t="s">
        <v>504</v>
      </c>
      <c r="D232" s="101">
        <v>0</v>
      </c>
      <c r="E232" s="101">
        <v>0</v>
      </c>
      <c r="F232" s="100" t="str">
        <f t="shared" si="3"/>
        <v>-</v>
      </c>
    </row>
    <row r="233" spans="1:6" s="1" customFormat="1" ht="12.75" customHeight="1" x14ac:dyDescent="0.2">
      <c r="A233" s="96" t="s">
        <v>506</v>
      </c>
      <c r="B233" s="97" t="s">
        <v>507</v>
      </c>
      <c r="C233" s="98" t="s">
        <v>506</v>
      </c>
      <c r="D233" s="101">
        <v>0</v>
      </c>
      <c r="E233" s="101">
        <v>0</v>
      </c>
      <c r="F233" s="100" t="str">
        <f t="shared" si="3"/>
        <v>-</v>
      </c>
    </row>
    <row r="234" spans="1:6" s="1" customFormat="1" ht="12.75" customHeight="1" x14ac:dyDescent="0.2">
      <c r="A234" s="96" t="s">
        <v>508</v>
      </c>
      <c r="B234" s="97" t="s">
        <v>509</v>
      </c>
      <c r="C234" s="98" t="s">
        <v>508</v>
      </c>
      <c r="D234" s="101">
        <v>0</v>
      </c>
      <c r="E234" s="101">
        <v>0</v>
      </c>
      <c r="F234" s="100" t="str">
        <f t="shared" si="3"/>
        <v>-</v>
      </c>
    </row>
    <row r="235" spans="1:6" s="1" customFormat="1" ht="24" customHeight="1" x14ac:dyDescent="0.2">
      <c r="A235" s="96" t="s">
        <v>510</v>
      </c>
      <c r="B235" s="97" t="s">
        <v>511</v>
      </c>
      <c r="C235" s="98" t="s">
        <v>510</v>
      </c>
      <c r="D235" s="101">
        <v>0</v>
      </c>
      <c r="E235" s="101">
        <v>0</v>
      </c>
      <c r="F235" s="100" t="str">
        <f t="shared" si="3"/>
        <v>-</v>
      </c>
    </row>
    <row r="236" spans="1:6" s="1" customFormat="1" ht="12.75" customHeight="1" x14ac:dyDescent="0.2">
      <c r="A236" s="96" t="s">
        <v>512</v>
      </c>
      <c r="B236" s="103" t="s">
        <v>513</v>
      </c>
      <c r="C236" s="98" t="s">
        <v>512</v>
      </c>
      <c r="D236" s="99">
        <f>SUM(D237:D239)</f>
        <v>0</v>
      </c>
      <c r="E236" s="99">
        <f>SUM(E237:E239)</f>
        <v>0</v>
      </c>
      <c r="F236" s="100" t="str">
        <f t="shared" si="3"/>
        <v>-</v>
      </c>
    </row>
    <row r="237" spans="1:6" s="1" customFormat="1" ht="12.75" customHeight="1" x14ac:dyDescent="0.2">
      <c r="A237" s="96" t="s">
        <v>514</v>
      </c>
      <c r="B237" s="97" t="s">
        <v>515</v>
      </c>
      <c r="C237" s="98" t="s">
        <v>514</v>
      </c>
      <c r="D237" s="101">
        <v>0</v>
      </c>
      <c r="E237" s="101">
        <v>0</v>
      </c>
      <c r="F237" s="100" t="str">
        <f t="shared" si="3"/>
        <v>-</v>
      </c>
    </row>
    <row r="238" spans="1:6" s="1" customFormat="1" ht="12.75" customHeight="1" x14ac:dyDescent="0.2">
      <c r="A238" s="96" t="s">
        <v>516</v>
      </c>
      <c r="B238" s="97" t="s">
        <v>517</v>
      </c>
      <c r="C238" s="98" t="s">
        <v>516</v>
      </c>
      <c r="D238" s="101">
        <v>0</v>
      </c>
      <c r="E238" s="101">
        <v>0</v>
      </c>
      <c r="F238" s="100" t="str">
        <f t="shared" si="3"/>
        <v>-</v>
      </c>
    </row>
    <row r="239" spans="1:6" s="1" customFormat="1" ht="12.75" customHeight="1" x14ac:dyDescent="0.2">
      <c r="A239" s="96" t="s">
        <v>518</v>
      </c>
      <c r="B239" s="97" t="s">
        <v>519</v>
      </c>
      <c r="C239" s="98" t="s">
        <v>518</v>
      </c>
      <c r="D239" s="101">
        <v>0</v>
      </c>
      <c r="E239" s="101">
        <v>0</v>
      </c>
      <c r="F239" s="100" t="str">
        <f t="shared" si="3"/>
        <v>-</v>
      </c>
    </row>
    <row r="240" spans="1:6" s="1" customFormat="1" ht="24" customHeight="1" x14ac:dyDescent="0.2">
      <c r="A240" s="96" t="s">
        <v>520</v>
      </c>
      <c r="B240" s="97" t="s">
        <v>521</v>
      </c>
      <c r="C240" s="98" t="s">
        <v>520</v>
      </c>
      <c r="D240" s="99">
        <f>SUM(D241:D243)</f>
        <v>0</v>
      </c>
      <c r="E240" s="99">
        <f>SUM(E241:E243)</f>
        <v>0</v>
      </c>
      <c r="F240" s="100" t="str">
        <f t="shared" si="3"/>
        <v>-</v>
      </c>
    </row>
    <row r="241" spans="1:6" s="1" customFormat="1" ht="24" customHeight="1" x14ac:dyDescent="0.2">
      <c r="A241" s="96" t="s">
        <v>522</v>
      </c>
      <c r="B241" s="97" t="s">
        <v>523</v>
      </c>
      <c r="C241" s="98" t="s">
        <v>522</v>
      </c>
      <c r="D241" s="101">
        <v>0</v>
      </c>
      <c r="E241" s="101">
        <v>0</v>
      </c>
      <c r="F241" s="100" t="str">
        <f t="shared" si="3"/>
        <v>-</v>
      </c>
    </row>
    <row r="242" spans="1:6" s="1" customFormat="1" ht="24" customHeight="1" x14ac:dyDescent="0.2">
      <c r="A242" s="96" t="s">
        <v>524</v>
      </c>
      <c r="B242" s="97" t="s">
        <v>525</v>
      </c>
      <c r="C242" s="98" t="s">
        <v>524</v>
      </c>
      <c r="D242" s="101">
        <v>0</v>
      </c>
      <c r="E242" s="101">
        <v>0</v>
      </c>
      <c r="F242" s="100" t="str">
        <f t="shared" si="3"/>
        <v>-</v>
      </c>
    </row>
    <row r="243" spans="1:6" s="1" customFormat="1" ht="24" customHeight="1" x14ac:dyDescent="0.2">
      <c r="A243" s="96" t="s">
        <v>526</v>
      </c>
      <c r="B243" s="97" t="s">
        <v>527</v>
      </c>
      <c r="C243" s="98" t="s">
        <v>526</v>
      </c>
      <c r="D243" s="101">
        <v>0</v>
      </c>
      <c r="E243" s="101">
        <v>0</v>
      </c>
      <c r="F243" s="100" t="str">
        <f t="shared" si="3"/>
        <v>-</v>
      </c>
    </row>
    <row r="244" spans="1:6" s="1" customFormat="1" ht="12.75" customHeight="1" x14ac:dyDescent="0.2">
      <c r="A244" s="96" t="s">
        <v>528</v>
      </c>
      <c r="B244" s="97" t="s">
        <v>529</v>
      </c>
      <c r="C244" s="98" t="s">
        <v>528</v>
      </c>
      <c r="D244" s="99">
        <f>SUM(D245:D246)</f>
        <v>0</v>
      </c>
      <c r="E244" s="99">
        <f>SUM(E245:E246)</f>
        <v>0</v>
      </c>
      <c r="F244" s="100" t="str">
        <f t="shared" si="3"/>
        <v>-</v>
      </c>
    </row>
    <row r="245" spans="1:6" s="1" customFormat="1" ht="12.75" customHeight="1" x14ac:dyDescent="0.2">
      <c r="A245" s="96" t="s">
        <v>530</v>
      </c>
      <c r="B245" s="97" t="s">
        <v>531</v>
      </c>
      <c r="C245" s="98" t="s">
        <v>530</v>
      </c>
      <c r="D245" s="101">
        <v>0</v>
      </c>
      <c r="E245" s="101">
        <v>0</v>
      </c>
      <c r="F245" s="100" t="str">
        <f t="shared" si="3"/>
        <v>-</v>
      </c>
    </row>
    <row r="246" spans="1:6" s="1" customFormat="1" ht="12.75" customHeight="1" x14ac:dyDescent="0.2">
      <c r="A246" s="96" t="s">
        <v>532</v>
      </c>
      <c r="B246" s="97" t="s">
        <v>533</v>
      </c>
      <c r="C246" s="98" t="s">
        <v>532</v>
      </c>
      <c r="D246" s="101">
        <v>0</v>
      </c>
      <c r="E246" s="101">
        <v>0</v>
      </c>
      <c r="F246" s="100" t="str">
        <f t="shared" si="3"/>
        <v>-</v>
      </c>
    </row>
    <row r="247" spans="1:6" s="1" customFormat="1" ht="24" customHeight="1" x14ac:dyDescent="0.2">
      <c r="A247" s="96" t="s">
        <v>534</v>
      </c>
      <c r="B247" s="97" t="s">
        <v>535</v>
      </c>
      <c r="C247" s="98" t="s">
        <v>534</v>
      </c>
      <c r="D247" s="99">
        <f>SUM(D248:D251)</f>
        <v>0</v>
      </c>
      <c r="E247" s="99">
        <f>SUM(E248:E251)</f>
        <v>0</v>
      </c>
      <c r="F247" s="100" t="str">
        <f t="shared" si="3"/>
        <v>-</v>
      </c>
    </row>
    <row r="248" spans="1:6" s="1" customFormat="1" ht="12.75" customHeight="1" x14ac:dyDescent="0.2">
      <c r="A248" s="96" t="s">
        <v>536</v>
      </c>
      <c r="B248" s="97" t="s">
        <v>200</v>
      </c>
      <c r="C248" s="98" t="s">
        <v>536</v>
      </c>
      <c r="D248" s="101">
        <v>0</v>
      </c>
      <c r="E248" s="101">
        <v>0</v>
      </c>
      <c r="F248" s="100" t="str">
        <f t="shared" si="3"/>
        <v>-</v>
      </c>
    </row>
    <row r="249" spans="1:6" s="1" customFormat="1" ht="12.75" customHeight="1" x14ac:dyDescent="0.2">
      <c r="A249" s="96" t="s">
        <v>537</v>
      </c>
      <c r="B249" s="97" t="s">
        <v>202</v>
      </c>
      <c r="C249" s="98" t="s">
        <v>537</v>
      </c>
      <c r="D249" s="101">
        <v>0</v>
      </c>
      <c r="E249" s="101">
        <v>0</v>
      </c>
      <c r="F249" s="100" t="str">
        <f t="shared" si="3"/>
        <v>-</v>
      </c>
    </row>
    <row r="250" spans="1:6" s="1" customFormat="1" ht="24" customHeight="1" x14ac:dyDescent="0.2">
      <c r="A250" s="96" t="s">
        <v>538</v>
      </c>
      <c r="B250" s="97" t="s">
        <v>204</v>
      </c>
      <c r="C250" s="98" t="s">
        <v>538</v>
      </c>
      <c r="D250" s="101">
        <v>0</v>
      </c>
      <c r="E250" s="101">
        <v>0</v>
      </c>
      <c r="F250" s="100" t="str">
        <f t="shared" si="3"/>
        <v>-</v>
      </c>
    </row>
    <row r="251" spans="1:6" s="1" customFormat="1" ht="24" customHeight="1" x14ac:dyDescent="0.2">
      <c r="A251" s="96" t="s">
        <v>539</v>
      </c>
      <c r="B251" s="97" t="s">
        <v>206</v>
      </c>
      <c r="C251" s="98" t="s">
        <v>539</v>
      </c>
      <c r="D251" s="101">
        <v>0</v>
      </c>
      <c r="E251" s="101">
        <v>0</v>
      </c>
      <c r="F251" s="100" t="str">
        <f t="shared" si="3"/>
        <v>-</v>
      </c>
    </row>
    <row r="252" spans="1:6" s="1" customFormat="1" ht="24" customHeight="1" x14ac:dyDescent="0.2">
      <c r="A252" s="96" t="s">
        <v>540</v>
      </c>
      <c r="B252" s="97" t="s">
        <v>541</v>
      </c>
      <c r="C252" s="98" t="s">
        <v>540</v>
      </c>
      <c r="D252" s="99">
        <f>D253+D259</f>
        <v>173793</v>
      </c>
      <c r="E252" s="99">
        <f>E253+E259</f>
        <v>185275.17</v>
      </c>
      <c r="F252" s="100">
        <f t="shared" si="3"/>
        <v>106.60680809929055</v>
      </c>
    </row>
    <row r="253" spans="1:6" s="1" customFormat="1" ht="24" customHeight="1" x14ac:dyDescent="0.2">
      <c r="A253" s="96" t="s">
        <v>542</v>
      </c>
      <c r="B253" s="97" t="s">
        <v>543</v>
      </c>
      <c r="C253" s="98" t="s">
        <v>542</v>
      </c>
      <c r="D253" s="99">
        <f>SUM(D254:D258)</f>
        <v>0</v>
      </c>
      <c r="E253" s="99">
        <f>SUM(E254:E258)</f>
        <v>0</v>
      </c>
      <c r="F253" s="100" t="str">
        <f t="shared" si="3"/>
        <v>-</v>
      </c>
    </row>
    <row r="254" spans="1:6" s="1" customFormat="1" ht="24" customHeight="1" x14ac:dyDescent="0.2">
      <c r="A254" s="96" t="s">
        <v>544</v>
      </c>
      <c r="B254" s="97" t="s">
        <v>545</v>
      </c>
      <c r="C254" s="98" t="s">
        <v>544</v>
      </c>
      <c r="D254" s="101">
        <v>0</v>
      </c>
      <c r="E254" s="101">
        <v>0</v>
      </c>
      <c r="F254" s="100" t="str">
        <f t="shared" si="3"/>
        <v>-</v>
      </c>
    </row>
    <row r="255" spans="1:6" s="1" customFormat="1" ht="24" customHeight="1" x14ac:dyDescent="0.2">
      <c r="A255" s="96" t="s">
        <v>546</v>
      </c>
      <c r="B255" s="97" t="s">
        <v>547</v>
      </c>
      <c r="C255" s="98" t="s">
        <v>546</v>
      </c>
      <c r="D255" s="101">
        <v>0</v>
      </c>
      <c r="E255" s="101">
        <v>0</v>
      </c>
      <c r="F255" s="100" t="str">
        <f t="shared" si="3"/>
        <v>-</v>
      </c>
    </row>
    <row r="256" spans="1:6" s="1" customFormat="1" ht="24" customHeight="1" x14ac:dyDescent="0.2">
      <c r="A256" s="96" t="s">
        <v>548</v>
      </c>
      <c r="B256" s="97" t="s">
        <v>549</v>
      </c>
      <c r="C256" s="98" t="s">
        <v>548</v>
      </c>
      <c r="D256" s="101">
        <v>0</v>
      </c>
      <c r="E256" s="101">
        <v>0</v>
      </c>
      <c r="F256" s="100" t="str">
        <f t="shared" si="3"/>
        <v>-</v>
      </c>
    </row>
    <row r="257" spans="1:6" s="1" customFormat="1" ht="24" customHeight="1" x14ac:dyDescent="0.2">
      <c r="A257" s="96" t="s">
        <v>550</v>
      </c>
      <c r="B257" s="97" t="s">
        <v>551</v>
      </c>
      <c r="C257" s="98" t="s">
        <v>550</v>
      </c>
      <c r="D257" s="101">
        <v>0</v>
      </c>
      <c r="E257" s="101">
        <v>0</v>
      </c>
      <c r="F257" s="100" t="str">
        <f t="shared" si="3"/>
        <v>-</v>
      </c>
    </row>
    <row r="258" spans="1:6" s="1" customFormat="1" ht="12.75" customHeight="1" x14ac:dyDescent="0.2">
      <c r="A258" s="96" t="s">
        <v>552</v>
      </c>
      <c r="B258" s="97" t="s">
        <v>553</v>
      </c>
      <c r="C258" s="98" t="s">
        <v>552</v>
      </c>
      <c r="D258" s="101">
        <v>0</v>
      </c>
      <c r="E258" s="101">
        <v>0</v>
      </c>
      <c r="F258" s="100" t="str">
        <f t="shared" si="3"/>
        <v>-</v>
      </c>
    </row>
    <row r="259" spans="1:6" s="1" customFormat="1" ht="12.75" customHeight="1" x14ac:dyDescent="0.2">
      <c r="A259" s="96" t="s">
        <v>554</v>
      </c>
      <c r="B259" s="102" t="s">
        <v>555</v>
      </c>
      <c r="C259" s="98" t="s">
        <v>554</v>
      </c>
      <c r="D259" s="99">
        <f>SUM(D260:D262)</f>
        <v>173793</v>
      </c>
      <c r="E259" s="99">
        <f>SUM(E260:E262)</f>
        <v>185275.17</v>
      </c>
      <c r="F259" s="100">
        <f t="shared" si="3"/>
        <v>106.60680809929055</v>
      </c>
    </row>
    <row r="260" spans="1:6" s="1" customFormat="1" ht="12.75" customHeight="1" x14ac:dyDescent="0.2">
      <c r="A260" s="96" t="s">
        <v>556</v>
      </c>
      <c r="B260" s="97" t="s">
        <v>557</v>
      </c>
      <c r="C260" s="98" t="s">
        <v>556</v>
      </c>
      <c r="D260" s="101">
        <v>0</v>
      </c>
      <c r="E260" s="101">
        <v>0</v>
      </c>
      <c r="F260" s="100" t="str">
        <f t="shared" si="3"/>
        <v>-</v>
      </c>
    </row>
    <row r="261" spans="1:6" s="1" customFormat="1" ht="12.75" customHeight="1" x14ac:dyDescent="0.2">
      <c r="A261" s="96" t="s">
        <v>558</v>
      </c>
      <c r="B261" s="97" t="s">
        <v>559</v>
      </c>
      <c r="C261" s="98" t="s">
        <v>558</v>
      </c>
      <c r="D261" s="101">
        <v>173793</v>
      </c>
      <c r="E261" s="101">
        <v>185275.17</v>
      </c>
      <c r="F261" s="100">
        <f t="shared" si="3"/>
        <v>106.60680809929055</v>
      </c>
    </row>
    <row r="262" spans="1:6" s="1" customFormat="1" ht="12.75" customHeight="1" x14ac:dyDescent="0.2">
      <c r="A262" s="96" t="s">
        <v>560</v>
      </c>
      <c r="B262" s="97" t="s">
        <v>561</v>
      </c>
      <c r="C262" s="98" t="s">
        <v>560</v>
      </c>
      <c r="D262" s="101">
        <v>0</v>
      </c>
      <c r="E262" s="101">
        <v>0</v>
      </c>
      <c r="F262" s="100" t="str">
        <f t="shared" ref="F262:F296" si="4">IF(D262&lt;&gt;0,IF(E262/D262&gt;=100,"&gt;&gt;100",E262/D262*100),"-")</f>
        <v>-</v>
      </c>
    </row>
    <row r="263" spans="1:6" s="1" customFormat="1" ht="12.75" customHeight="1" x14ac:dyDescent="0.2">
      <c r="A263" s="96" t="s">
        <v>562</v>
      </c>
      <c r="B263" s="97" t="s">
        <v>563</v>
      </c>
      <c r="C263" s="98" t="s">
        <v>562</v>
      </c>
      <c r="D263" s="99">
        <f>D264+D268+D273+D279</f>
        <v>0</v>
      </c>
      <c r="E263" s="99">
        <f>E264+E268+E273+E279</f>
        <v>0</v>
      </c>
      <c r="F263" s="100" t="str">
        <f t="shared" si="4"/>
        <v>-</v>
      </c>
    </row>
    <row r="264" spans="1:6" s="1" customFormat="1" ht="12.75" customHeight="1" x14ac:dyDescent="0.2">
      <c r="A264" s="96" t="s">
        <v>564</v>
      </c>
      <c r="B264" s="97" t="s">
        <v>565</v>
      </c>
      <c r="C264" s="98" t="s">
        <v>564</v>
      </c>
      <c r="D264" s="99">
        <f>SUM(D265:D267)</f>
        <v>0</v>
      </c>
      <c r="E264" s="99">
        <f>SUM(E265:E267)</f>
        <v>0</v>
      </c>
      <c r="F264" s="100" t="str">
        <f t="shared" si="4"/>
        <v>-</v>
      </c>
    </row>
    <row r="265" spans="1:6" s="1" customFormat="1" ht="12.75" customHeight="1" x14ac:dyDescent="0.2">
      <c r="A265" s="96" t="s">
        <v>566</v>
      </c>
      <c r="B265" s="97" t="s">
        <v>567</v>
      </c>
      <c r="C265" s="98" t="s">
        <v>566</v>
      </c>
      <c r="D265" s="101">
        <v>0</v>
      </c>
      <c r="E265" s="101">
        <v>0</v>
      </c>
      <c r="F265" s="100" t="str">
        <f t="shared" si="4"/>
        <v>-</v>
      </c>
    </row>
    <row r="266" spans="1:6" s="1" customFormat="1" ht="12.75" customHeight="1" x14ac:dyDescent="0.2">
      <c r="A266" s="96" t="s">
        <v>568</v>
      </c>
      <c r="B266" s="97" t="s">
        <v>569</v>
      </c>
      <c r="C266" s="98" t="s">
        <v>568</v>
      </c>
      <c r="D266" s="101">
        <v>0</v>
      </c>
      <c r="E266" s="101">
        <v>0</v>
      </c>
      <c r="F266" s="100" t="str">
        <f t="shared" si="4"/>
        <v>-</v>
      </c>
    </row>
    <row r="267" spans="1:6" s="1" customFormat="1" ht="12.75" customHeight="1" x14ac:dyDescent="0.2">
      <c r="A267" s="96" t="s">
        <v>570</v>
      </c>
      <c r="B267" s="97" t="s">
        <v>571</v>
      </c>
      <c r="C267" s="98" t="s">
        <v>570</v>
      </c>
      <c r="D267" s="101">
        <v>0</v>
      </c>
      <c r="E267" s="101">
        <v>0</v>
      </c>
      <c r="F267" s="100" t="str">
        <f t="shared" si="4"/>
        <v>-</v>
      </c>
    </row>
    <row r="268" spans="1:6" s="1" customFormat="1" ht="12.75" customHeight="1" x14ac:dyDescent="0.2">
      <c r="A268" s="96" t="s">
        <v>572</v>
      </c>
      <c r="B268" s="103" t="s">
        <v>573</v>
      </c>
      <c r="C268" s="98" t="s">
        <v>572</v>
      </c>
      <c r="D268" s="99">
        <f>SUM(D269:D272)</f>
        <v>0</v>
      </c>
      <c r="E268" s="99">
        <f>SUM(E269:E272)</f>
        <v>0</v>
      </c>
      <c r="F268" s="100" t="str">
        <f t="shared" si="4"/>
        <v>-</v>
      </c>
    </row>
    <row r="269" spans="1:6" s="1" customFormat="1" ht="12.75" customHeight="1" x14ac:dyDescent="0.2">
      <c r="A269" s="96" t="s">
        <v>574</v>
      </c>
      <c r="B269" s="97" t="s">
        <v>575</v>
      </c>
      <c r="C269" s="98" t="s">
        <v>574</v>
      </c>
      <c r="D269" s="101">
        <v>0</v>
      </c>
      <c r="E269" s="101">
        <v>0</v>
      </c>
      <c r="F269" s="100" t="str">
        <f t="shared" si="4"/>
        <v>-</v>
      </c>
    </row>
    <row r="270" spans="1:6" s="1" customFormat="1" ht="12.75" customHeight="1" x14ac:dyDescent="0.2">
      <c r="A270" s="96" t="s">
        <v>576</v>
      </c>
      <c r="B270" s="97" t="s">
        <v>577</v>
      </c>
      <c r="C270" s="98" t="s">
        <v>576</v>
      </c>
      <c r="D270" s="101">
        <v>0</v>
      </c>
      <c r="E270" s="101">
        <v>0</v>
      </c>
      <c r="F270" s="100" t="str">
        <f t="shared" si="4"/>
        <v>-</v>
      </c>
    </row>
    <row r="271" spans="1:6" s="1" customFormat="1" ht="12.75" customHeight="1" x14ac:dyDescent="0.2">
      <c r="A271" s="96" t="s">
        <v>578</v>
      </c>
      <c r="B271" s="97" t="s">
        <v>579</v>
      </c>
      <c r="C271" s="98" t="s">
        <v>578</v>
      </c>
      <c r="D271" s="101">
        <v>0</v>
      </c>
      <c r="E271" s="101">
        <v>0</v>
      </c>
      <c r="F271" s="100" t="str">
        <f t="shared" si="4"/>
        <v>-</v>
      </c>
    </row>
    <row r="272" spans="1:6" s="1" customFormat="1" ht="24" customHeight="1" x14ac:dyDescent="0.2">
      <c r="A272" s="96" t="s">
        <v>580</v>
      </c>
      <c r="B272" s="97" t="s">
        <v>581</v>
      </c>
      <c r="C272" s="98" t="s">
        <v>580</v>
      </c>
      <c r="D272" s="101">
        <v>0</v>
      </c>
      <c r="E272" s="101">
        <v>0</v>
      </c>
      <c r="F272" s="100" t="str">
        <f t="shared" si="4"/>
        <v>-</v>
      </c>
    </row>
    <row r="273" spans="1:6" s="1" customFormat="1" ht="12.75" customHeight="1" x14ac:dyDescent="0.2">
      <c r="A273" s="96" t="s">
        <v>582</v>
      </c>
      <c r="B273" s="97" t="s">
        <v>583</v>
      </c>
      <c r="C273" s="98" t="s">
        <v>582</v>
      </c>
      <c r="D273" s="99">
        <f>SUM(D274:D278)</f>
        <v>0</v>
      </c>
      <c r="E273" s="99">
        <f>SUM(E274:E278)</f>
        <v>0</v>
      </c>
      <c r="F273" s="100" t="str">
        <f t="shared" si="4"/>
        <v>-</v>
      </c>
    </row>
    <row r="274" spans="1:6" s="1" customFormat="1" ht="12.75" customHeight="1" x14ac:dyDescent="0.2">
      <c r="A274" s="96" t="s">
        <v>584</v>
      </c>
      <c r="B274" s="97" t="s">
        <v>585</v>
      </c>
      <c r="C274" s="98" t="s">
        <v>584</v>
      </c>
      <c r="D274" s="101">
        <v>0</v>
      </c>
      <c r="E274" s="101">
        <v>0</v>
      </c>
      <c r="F274" s="100" t="str">
        <f t="shared" si="4"/>
        <v>-</v>
      </c>
    </row>
    <row r="275" spans="1:6" s="1" customFormat="1" ht="12.75" customHeight="1" x14ac:dyDescent="0.2">
      <c r="A275" s="96" t="s">
        <v>586</v>
      </c>
      <c r="B275" s="97" t="s">
        <v>587</v>
      </c>
      <c r="C275" s="98" t="s">
        <v>586</v>
      </c>
      <c r="D275" s="101">
        <v>0</v>
      </c>
      <c r="E275" s="101">
        <v>0</v>
      </c>
      <c r="F275" s="100" t="str">
        <f t="shared" si="4"/>
        <v>-</v>
      </c>
    </row>
    <row r="276" spans="1:6" s="1" customFormat="1" ht="12.75" customHeight="1" x14ac:dyDescent="0.2">
      <c r="A276" s="96" t="s">
        <v>588</v>
      </c>
      <c r="B276" s="97" t="s">
        <v>589</v>
      </c>
      <c r="C276" s="98" t="s">
        <v>588</v>
      </c>
      <c r="D276" s="101">
        <v>0</v>
      </c>
      <c r="E276" s="101">
        <v>0</v>
      </c>
      <c r="F276" s="100" t="str">
        <f t="shared" si="4"/>
        <v>-</v>
      </c>
    </row>
    <row r="277" spans="1:6" s="1" customFormat="1" ht="12.75" customHeight="1" x14ac:dyDescent="0.2">
      <c r="A277" s="96" t="s">
        <v>590</v>
      </c>
      <c r="B277" s="97" t="s">
        <v>591</v>
      </c>
      <c r="C277" s="98" t="s">
        <v>590</v>
      </c>
      <c r="D277" s="101">
        <v>0</v>
      </c>
      <c r="E277" s="101">
        <v>0</v>
      </c>
      <c r="F277" s="100" t="str">
        <f t="shared" si="4"/>
        <v>-</v>
      </c>
    </row>
    <row r="278" spans="1:6" s="1" customFormat="1" ht="12.75" customHeight="1" x14ac:dyDescent="0.2">
      <c r="A278" s="96" t="s">
        <v>592</v>
      </c>
      <c r="B278" s="97" t="s">
        <v>342</v>
      </c>
      <c r="C278" s="98" t="s">
        <v>592</v>
      </c>
      <c r="D278" s="101">
        <v>0</v>
      </c>
      <c r="E278" s="101">
        <v>0</v>
      </c>
      <c r="F278" s="100" t="str">
        <f t="shared" si="4"/>
        <v>-</v>
      </c>
    </row>
    <row r="279" spans="1:6" s="1" customFormat="1" ht="12.75" customHeight="1" x14ac:dyDescent="0.2">
      <c r="A279" s="96" t="s">
        <v>593</v>
      </c>
      <c r="B279" s="103" t="s">
        <v>594</v>
      </c>
      <c r="C279" s="98" t="s">
        <v>593</v>
      </c>
      <c r="D279" s="99">
        <f>SUM(D280:D284)</f>
        <v>0</v>
      </c>
      <c r="E279" s="99">
        <f>SUM(E280:E284)</f>
        <v>0</v>
      </c>
      <c r="F279" s="100" t="str">
        <f t="shared" si="4"/>
        <v>-</v>
      </c>
    </row>
    <row r="280" spans="1:6" s="1" customFormat="1" ht="24" customHeight="1" x14ac:dyDescent="0.2">
      <c r="A280" s="96" t="s">
        <v>595</v>
      </c>
      <c r="B280" s="97" t="s">
        <v>596</v>
      </c>
      <c r="C280" s="98" t="s">
        <v>595</v>
      </c>
      <c r="D280" s="101">
        <v>0</v>
      </c>
      <c r="E280" s="101">
        <v>0</v>
      </c>
      <c r="F280" s="100" t="str">
        <f t="shared" si="4"/>
        <v>-</v>
      </c>
    </row>
    <row r="281" spans="1:6" s="1" customFormat="1" ht="24" customHeight="1" x14ac:dyDescent="0.2">
      <c r="A281" s="96" t="s">
        <v>597</v>
      </c>
      <c r="B281" s="97" t="s">
        <v>598</v>
      </c>
      <c r="C281" s="98" t="s">
        <v>597</v>
      </c>
      <c r="D281" s="101">
        <v>0</v>
      </c>
      <c r="E281" s="101">
        <v>0</v>
      </c>
      <c r="F281" s="100" t="str">
        <f t="shared" si="4"/>
        <v>-</v>
      </c>
    </row>
    <row r="282" spans="1:6" s="1" customFormat="1" ht="12.75" customHeight="1" x14ac:dyDescent="0.2">
      <c r="A282" s="96" t="s">
        <v>599</v>
      </c>
      <c r="B282" s="97" t="s">
        <v>600</v>
      </c>
      <c r="C282" s="98" t="s">
        <v>599</v>
      </c>
      <c r="D282" s="101">
        <v>0</v>
      </c>
      <c r="E282" s="101">
        <v>0</v>
      </c>
      <c r="F282" s="100" t="str">
        <f t="shared" si="4"/>
        <v>-</v>
      </c>
    </row>
    <row r="283" spans="1:6" s="1" customFormat="1" ht="12.75" customHeight="1" x14ac:dyDescent="0.2">
      <c r="A283" s="96" t="s">
        <v>601</v>
      </c>
      <c r="B283" s="97" t="s">
        <v>602</v>
      </c>
      <c r="C283" s="98" t="s">
        <v>601</v>
      </c>
      <c r="D283" s="101">
        <v>0</v>
      </c>
      <c r="E283" s="101">
        <v>0</v>
      </c>
      <c r="F283" s="100" t="str">
        <f t="shared" si="4"/>
        <v>-</v>
      </c>
    </row>
    <row r="284" spans="1:6" s="1" customFormat="1" ht="24" customHeight="1" x14ac:dyDescent="0.2">
      <c r="A284" s="96" t="s">
        <v>603</v>
      </c>
      <c r="B284" s="97" t="s">
        <v>604</v>
      </c>
      <c r="C284" s="98" t="s">
        <v>603</v>
      </c>
      <c r="D284" s="101">
        <v>0</v>
      </c>
      <c r="E284" s="101">
        <v>0</v>
      </c>
      <c r="F284" s="100" t="str">
        <f t="shared" si="4"/>
        <v>-</v>
      </c>
    </row>
    <row r="285" spans="1:6" s="1" customFormat="1" ht="12.75" customHeight="1" x14ac:dyDescent="0.2">
      <c r="A285" s="96"/>
      <c r="B285" s="97" t="s">
        <v>605</v>
      </c>
      <c r="C285" s="98" t="s">
        <v>606</v>
      </c>
      <c r="D285" s="101">
        <v>0</v>
      </c>
      <c r="E285" s="101">
        <v>0</v>
      </c>
      <c r="F285" s="100" t="str">
        <f t="shared" si="4"/>
        <v>-</v>
      </c>
    </row>
    <row r="286" spans="1:6" s="1" customFormat="1" ht="12.75" customHeight="1" x14ac:dyDescent="0.2">
      <c r="A286" s="96"/>
      <c r="B286" s="97" t="s">
        <v>607</v>
      </c>
      <c r="C286" s="98" t="s">
        <v>608</v>
      </c>
      <c r="D286" s="101">
        <v>0</v>
      </c>
      <c r="E286" s="101">
        <v>0</v>
      </c>
      <c r="F286" s="100" t="str">
        <f t="shared" si="4"/>
        <v>-</v>
      </c>
    </row>
    <row r="287" spans="1:6" s="1" customFormat="1" ht="12.75" customHeight="1" x14ac:dyDescent="0.2">
      <c r="A287" s="96"/>
      <c r="B287" s="97" t="s">
        <v>609</v>
      </c>
      <c r="C287" s="98" t="s">
        <v>610</v>
      </c>
      <c r="D287" s="99">
        <f>IF(D286&gt;=D285,D286-D285,0)</f>
        <v>0</v>
      </c>
      <c r="E287" s="99">
        <f>IF(E286&gt;=E285,E286-E285,0)</f>
        <v>0</v>
      </c>
      <c r="F287" s="100" t="str">
        <f t="shared" si="4"/>
        <v>-</v>
      </c>
    </row>
    <row r="288" spans="1:6" s="1" customFormat="1" ht="12.75" customHeight="1" x14ac:dyDescent="0.2">
      <c r="A288" s="96"/>
      <c r="B288" s="97" t="s">
        <v>611</v>
      </c>
      <c r="C288" s="98" t="s">
        <v>612</v>
      </c>
      <c r="D288" s="99">
        <f>IF(D285&gt;=D286,D285-D286,0)</f>
        <v>0</v>
      </c>
      <c r="E288" s="99">
        <f>IF(E285&gt;=E286,E285-E286,0)</f>
        <v>0</v>
      </c>
      <c r="F288" s="100" t="str">
        <f t="shared" si="4"/>
        <v>-</v>
      </c>
    </row>
    <row r="289" spans="1:6" s="1" customFormat="1" ht="12.75" customHeight="1" x14ac:dyDescent="0.2">
      <c r="A289" s="96"/>
      <c r="B289" s="97" t="s">
        <v>613</v>
      </c>
      <c r="C289" s="98" t="s">
        <v>614</v>
      </c>
      <c r="D289" s="99">
        <f>D151-D287+D288</f>
        <v>10743105</v>
      </c>
      <c r="E289" s="99">
        <f>E151-E287+E288</f>
        <v>12139501.530000001</v>
      </c>
      <c r="F289" s="100">
        <f t="shared" si="4"/>
        <v>112.99807206575754</v>
      </c>
    </row>
    <row r="290" spans="1:6" s="1" customFormat="1" ht="12.75" customHeight="1" x14ac:dyDescent="0.2">
      <c r="A290" s="96"/>
      <c r="B290" s="97" t="s">
        <v>615</v>
      </c>
      <c r="C290" s="98" t="s">
        <v>616</v>
      </c>
      <c r="D290" s="99">
        <f>IF(D6&gt;=D289,D6-D289,0)</f>
        <v>83311</v>
      </c>
      <c r="E290" s="99">
        <f>IF(E6&gt;=E289,E6-E289,0)</f>
        <v>0</v>
      </c>
      <c r="F290" s="100">
        <f t="shared" si="4"/>
        <v>0</v>
      </c>
    </row>
    <row r="291" spans="1:6" s="1" customFormat="1" ht="12.75" customHeight="1" x14ac:dyDescent="0.2">
      <c r="A291" s="96"/>
      <c r="B291" s="97" t="s">
        <v>617</v>
      </c>
      <c r="C291" s="98" t="s">
        <v>618</v>
      </c>
      <c r="D291" s="99">
        <f>IF(D289&gt;=D6,D289-D6,0)</f>
        <v>0</v>
      </c>
      <c r="E291" s="99">
        <f>IF(E289&gt;=E6,E289-E6,0)</f>
        <v>83290.110000003129</v>
      </c>
      <c r="F291" s="100" t="str">
        <f t="shared" si="4"/>
        <v>-</v>
      </c>
    </row>
    <row r="292" spans="1:6" s="1" customFormat="1" ht="12.75" customHeight="1" x14ac:dyDescent="0.2">
      <c r="A292" s="96" t="s">
        <v>619</v>
      </c>
      <c r="B292" s="97" t="s">
        <v>620</v>
      </c>
      <c r="C292" s="98" t="s">
        <v>619</v>
      </c>
      <c r="D292" s="101">
        <v>411725</v>
      </c>
      <c r="E292" s="101">
        <v>317346.28999999998</v>
      </c>
      <c r="F292" s="100">
        <f t="shared" si="4"/>
        <v>77.077245734410099</v>
      </c>
    </row>
    <row r="293" spans="1:6" s="1" customFormat="1" ht="12.75" customHeight="1" x14ac:dyDescent="0.2">
      <c r="A293" s="96" t="s">
        <v>621</v>
      </c>
      <c r="B293" s="97" t="s">
        <v>622</v>
      </c>
      <c r="C293" s="98" t="s">
        <v>621</v>
      </c>
      <c r="D293" s="101">
        <v>0</v>
      </c>
      <c r="E293" s="101">
        <v>0</v>
      </c>
      <c r="F293" s="100" t="str">
        <f t="shared" si="4"/>
        <v>-</v>
      </c>
    </row>
    <row r="294" spans="1:6" s="1" customFormat="1" ht="12.75" customHeight="1" x14ac:dyDescent="0.2">
      <c r="A294" s="96" t="s">
        <v>623</v>
      </c>
      <c r="B294" s="97" t="s">
        <v>624</v>
      </c>
      <c r="C294" s="98" t="s">
        <v>623</v>
      </c>
      <c r="D294" s="101">
        <v>40425</v>
      </c>
      <c r="E294" s="101">
        <v>69384.7</v>
      </c>
      <c r="F294" s="100">
        <f t="shared" si="4"/>
        <v>171.63809523809525</v>
      </c>
    </row>
    <row r="295" spans="1:6" s="1" customFormat="1" ht="24" customHeight="1" x14ac:dyDescent="0.2">
      <c r="A295" s="96" t="s">
        <v>625</v>
      </c>
      <c r="B295" s="97" t="s">
        <v>626</v>
      </c>
      <c r="C295" s="98" t="s">
        <v>625</v>
      </c>
      <c r="D295" s="101">
        <v>0</v>
      </c>
      <c r="E295" s="101">
        <v>0</v>
      </c>
      <c r="F295" s="100" t="str">
        <f t="shared" si="4"/>
        <v>-</v>
      </c>
    </row>
    <row r="296" spans="1:6" s="1" customFormat="1" ht="12.75" customHeight="1" x14ac:dyDescent="0.2">
      <c r="A296" s="105" t="s">
        <v>627</v>
      </c>
      <c r="B296" s="106" t="s">
        <v>628</v>
      </c>
      <c r="C296" s="107" t="s">
        <v>627</v>
      </c>
      <c r="D296" s="108">
        <v>0</v>
      </c>
      <c r="E296" s="108">
        <v>0</v>
      </c>
      <c r="F296" s="109" t="str">
        <f t="shared" si="4"/>
        <v>-</v>
      </c>
    </row>
    <row r="297" spans="1:6" s="137" customFormat="1" ht="20.100000000000001" customHeight="1" x14ac:dyDescent="0.2">
      <c r="A297" s="323" t="s">
        <v>629</v>
      </c>
      <c r="B297" s="324"/>
      <c r="C297" s="92"/>
      <c r="D297" s="110"/>
      <c r="E297" s="110"/>
      <c r="F297" s="95"/>
    </row>
    <row r="298" spans="1:6" s="1" customFormat="1" ht="12.75" customHeight="1" x14ac:dyDescent="0.2">
      <c r="A298" s="96" t="s">
        <v>630</v>
      </c>
      <c r="B298" s="97" t="s">
        <v>631</v>
      </c>
      <c r="C298" s="98" t="s">
        <v>630</v>
      </c>
      <c r="D298" s="99">
        <f>D299+D311+D344+D348</f>
        <v>746</v>
      </c>
      <c r="E298" s="99">
        <f>E299+E311+E344+E348</f>
        <v>651.55999999999995</v>
      </c>
      <c r="F298" s="100">
        <f t="shared" ref="F298:F329" si="5">IF(D298&lt;&gt;0,IF(E298/D298&gt;=100,"&gt;&gt;100",E298/D298*100),"-")</f>
        <v>87.340482573726533</v>
      </c>
    </row>
    <row r="299" spans="1:6" s="1" customFormat="1" ht="12.75" customHeight="1" x14ac:dyDescent="0.2">
      <c r="A299" s="96" t="s">
        <v>632</v>
      </c>
      <c r="B299" s="97" t="s">
        <v>633</v>
      </c>
      <c r="C299" s="98" t="s">
        <v>632</v>
      </c>
      <c r="D299" s="99">
        <f>D300+D304</f>
        <v>0</v>
      </c>
      <c r="E299" s="99">
        <f>E300+E304</f>
        <v>0</v>
      </c>
      <c r="F299" s="100" t="str">
        <f t="shared" si="5"/>
        <v>-</v>
      </c>
    </row>
    <row r="300" spans="1:6" s="1" customFormat="1" ht="24" customHeight="1" x14ac:dyDescent="0.2">
      <c r="A300" s="96" t="s">
        <v>634</v>
      </c>
      <c r="B300" s="97" t="s">
        <v>635</v>
      </c>
      <c r="C300" s="98" t="s">
        <v>634</v>
      </c>
      <c r="D300" s="99">
        <f>SUM(D301:D303)</f>
        <v>0</v>
      </c>
      <c r="E300" s="99">
        <f>SUM(E301:E303)</f>
        <v>0</v>
      </c>
      <c r="F300" s="100" t="str">
        <f t="shared" si="5"/>
        <v>-</v>
      </c>
    </row>
    <row r="301" spans="1:6" s="1" customFormat="1" ht="12.75" customHeight="1" x14ac:dyDescent="0.2">
      <c r="A301" s="96" t="s">
        <v>636</v>
      </c>
      <c r="B301" s="97" t="s">
        <v>637</v>
      </c>
      <c r="C301" s="98" t="s">
        <v>636</v>
      </c>
      <c r="D301" s="101">
        <v>0</v>
      </c>
      <c r="E301" s="101">
        <v>0</v>
      </c>
      <c r="F301" s="100" t="str">
        <f t="shared" si="5"/>
        <v>-</v>
      </c>
    </row>
    <row r="302" spans="1:6" s="1" customFormat="1" ht="12.75" customHeight="1" x14ac:dyDescent="0.2">
      <c r="A302" s="96" t="s">
        <v>638</v>
      </c>
      <c r="B302" s="97" t="s">
        <v>639</v>
      </c>
      <c r="C302" s="98" t="s">
        <v>638</v>
      </c>
      <c r="D302" s="101">
        <v>0</v>
      </c>
      <c r="E302" s="101">
        <v>0</v>
      </c>
      <c r="F302" s="100" t="str">
        <f t="shared" si="5"/>
        <v>-</v>
      </c>
    </row>
    <row r="303" spans="1:6" s="1" customFormat="1" ht="12.75" customHeight="1" x14ac:dyDescent="0.2">
      <c r="A303" s="96" t="s">
        <v>640</v>
      </c>
      <c r="B303" s="97" t="s">
        <v>641</v>
      </c>
      <c r="C303" s="98" t="s">
        <v>640</v>
      </c>
      <c r="D303" s="101">
        <v>0</v>
      </c>
      <c r="E303" s="101">
        <v>0</v>
      </c>
      <c r="F303" s="100" t="str">
        <f t="shared" si="5"/>
        <v>-</v>
      </c>
    </row>
    <row r="304" spans="1:6" s="1" customFormat="1" ht="12.75" customHeight="1" x14ac:dyDescent="0.2">
      <c r="A304" s="96" t="s">
        <v>642</v>
      </c>
      <c r="B304" s="97" t="s">
        <v>643</v>
      </c>
      <c r="C304" s="98" t="s">
        <v>642</v>
      </c>
      <c r="D304" s="99">
        <f>SUM(D305:D310)</f>
        <v>0</v>
      </c>
      <c r="E304" s="99">
        <f>SUM(E305:E310)</f>
        <v>0</v>
      </c>
      <c r="F304" s="100" t="str">
        <f t="shared" si="5"/>
        <v>-</v>
      </c>
    </row>
    <row r="305" spans="1:6" s="1" customFormat="1" ht="12.75" customHeight="1" x14ac:dyDescent="0.2">
      <c r="A305" s="96" t="s">
        <v>644</v>
      </c>
      <c r="B305" s="97" t="s">
        <v>645</v>
      </c>
      <c r="C305" s="98" t="s">
        <v>644</v>
      </c>
      <c r="D305" s="101">
        <v>0</v>
      </c>
      <c r="E305" s="101">
        <v>0</v>
      </c>
      <c r="F305" s="100" t="str">
        <f t="shared" si="5"/>
        <v>-</v>
      </c>
    </row>
    <row r="306" spans="1:6" s="1" customFormat="1" ht="12.75" customHeight="1" x14ac:dyDescent="0.2">
      <c r="A306" s="96" t="s">
        <v>646</v>
      </c>
      <c r="B306" s="97" t="s">
        <v>647</v>
      </c>
      <c r="C306" s="98" t="s">
        <v>646</v>
      </c>
      <c r="D306" s="101">
        <v>0</v>
      </c>
      <c r="E306" s="101">
        <v>0</v>
      </c>
      <c r="F306" s="100" t="str">
        <f t="shared" si="5"/>
        <v>-</v>
      </c>
    </row>
    <row r="307" spans="1:6" s="1" customFormat="1" ht="12.75" customHeight="1" x14ac:dyDescent="0.2">
      <c r="A307" s="96" t="s">
        <v>648</v>
      </c>
      <c r="B307" s="97" t="s">
        <v>649</v>
      </c>
      <c r="C307" s="98" t="s">
        <v>648</v>
      </c>
      <c r="D307" s="101">
        <v>0</v>
      </c>
      <c r="E307" s="101">
        <v>0</v>
      </c>
      <c r="F307" s="100" t="str">
        <f t="shared" si="5"/>
        <v>-</v>
      </c>
    </row>
    <row r="308" spans="1:6" s="1" customFormat="1" ht="12.75" customHeight="1" x14ac:dyDescent="0.2">
      <c r="A308" s="96" t="s">
        <v>650</v>
      </c>
      <c r="B308" s="97" t="s">
        <v>651</v>
      </c>
      <c r="C308" s="98" t="s">
        <v>650</v>
      </c>
      <c r="D308" s="101">
        <v>0</v>
      </c>
      <c r="E308" s="101">
        <v>0</v>
      </c>
      <c r="F308" s="100" t="str">
        <f t="shared" si="5"/>
        <v>-</v>
      </c>
    </row>
    <row r="309" spans="1:6" s="1" customFormat="1" ht="12.75" customHeight="1" x14ac:dyDescent="0.2">
      <c r="A309" s="96" t="s">
        <v>652</v>
      </c>
      <c r="B309" s="97" t="s">
        <v>653</v>
      </c>
      <c r="C309" s="98" t="s">
        <v>652</v>
      </c>
      <c r="D309" s="101">
        <v>0</v>
      </c>
      <c r="E309" s="101">
        <v>0</v>
      </c>
      <c r="F309" s="100" t="str">
        <f t="shared" si="5"/>
        <v>-</v>
      </c>
    </row>
    <row r="310" spans="1:6" s="1" customFormat="1" ht="12.75" customHeight="1" x14ac:dyDescent="0.2">
      <c r="A310" s="96" t="s">
        <v>654</v>
      </c>
      <c r="B310" s="97" t="s">
        <v>655</v>
      </c>
      <c r="C310" s="98" t="s">
        <v>654</v>
      </c>
      <c r="D310" s="101">
        <v>0</v>
      </c>
      <c r="E310" s="101">
        <v>0</v>
      </c>
      <c r="F310" s="100" t="str">
        <f t="shared" si="5"/>
        <v>-</v>
      </c>
    </row>
    <row r="311" spans="1:6" s="1" customFormat="1" ht="24" customHeight="1" x14ac:dyDescent="0.2">
      <c r="A311" s="96" t="s">
        <v>656</v>
      </c>
      <c r="B311" s="102" t="s">
        <v>657</v>
      </c>
      <c r="C311" s="98" t="s">
        <v>656</v>
      </c>
      <c r="D311" s="99">
        <f>D312+D317+D326+D331+D336+D339</f>
        <v>746</v>
      </c>
      <c r="E311" s="99">
        <f>E312+E317+E326+E331+E336+E339</f>
        <v>651.55999999999995</v>
      </c>
      <c r="F311" s="100">
        <f t="shared" si="5"/>
        <v>87.340482573726533</v>
      </c>
    </row>
    <row r="312" spans="1:6" s="1" customFormat="1" ht="12.75" customHeight="1" x14ac:dyDescent="0.2">
      <c r="A312" s="96" t="s">
        <v>658</v>
      </c>
      <c r="B312" s="97" t="s">
        <v>659</v>
      </c>
      <c r="C312" s="98" t="s">
        <v>658</v>
      </c>
      <c r="D312" s="99">
        <f>SUM(D313:D316)</f>
        <v>746</v>
      </c>
      <c r="E312" s="99">
        <f>SUM(E313:E316)</f>
        <v>651.55999999999995</v>
      </c>
      <c r="F312" s="100">
        <f t="shared" si="5"/>
        <v>87.340482573726533</v>
      </c>
    </row>
    <row r="313" spans="1:6" s="1" customFormat="1" ht="12.75" customHeight="1" x14ac:dyDescent="0.2">
      <c r="A313" s="96" t="s">
        <v>660</v>
      </c>
      <c r="B313" s="97" t="s">
        <v>661</v>
      </c>
      <c r="C313" s="98" t="s">
        <v>660</v>
      </c>
      <c r="D313" s="101">
        <v>746</v>
      </c>
      <c r="E313" s="101">
        <v>651.55999999999995</v>
      </c>
      <c r="F313" s="100">
        <f t="shared" si="5"/>
        <v>87.340482573726533</v>
      </c>
    </row>
    <row r="314" spans="1:6" s="1" customFormat="1" ht="12.75" customHeight="1" x14ac:dyDescent="0.2">
      <c r="A314" s="96" t="s">
        <v>662</v>
      </c>
      <c r="B314" s="97" t="s">
        <v>663</v>
      </c>
      <c r="C314" s="98" t="s">
        <v>662</v>
      </c>
      <c r="D314" s="101">
        <v>0</v>
      </c>
      <c r="E314" s="101">
        <v>0</v>
      </c>
      <c r="F314" s="100" t="str">
        <f t="shared" si="5"/>
        <v>-</v>
      </c>
    </row>
    <row r="315" spans="1:6" s="1" customFormat="1" ht="12.75" customHeight="1" x14ac:dyDescent="0.2">
      <c r="A315" s="96" t="s">
        <v>664</v>
      </c>
      <c r="B315" s="97" t="s">
        <v>665</v>
      </c>
      <c r="C315" s="98" t="s">
        <v>664</v>
      </c>
      <c r="D315" s="101">
        <v>0</v>
      </c>
      <c r="E315" s="101">
        <v>0</v>
      </c>
      <c r="F315" s="100" t="str">
        <f t="shared" si="5"/>
        <v>-</v>
      </c>
    </row>
    <row r="316" spans="1:6" s="1" customFormat="1" ht="12.75" customHeight="1" x14ac:dyDescent="0.2">
      <c r="A316" s="96" t="s">
        <v>666</v>
      </c>
      <c r="B316" s="97" t="s">
        <v>667</v>
      </c>
      <c r="C316" s="98" t="s">
        <v>666</v>
      </c>
      <c r="D316" s="101">
        <v>0</v>
      </c>
      <c r="E316" s="101">
        <v>0</v>
      </c>
      <c r="F316" s="100" t="str">
        <f t="shared" si="5"/>
        <v>-</v>
      </c>
    </row>
    <row r="317" spans="1:6" s="1" customFormat="1" ht="12.75" customHeight="1" x14ac:dyDescent="0.2">
      <c r="A317" s="96" t="s">
        <v>668</v>
      </c>
      <c r="B317" s="97" t="s">
        <v>669</v>
      </c>
      <c r="C317" s="98" t="s">
        <v>668</v>
      </c>
      <c r="D317" s="99">
        <f>SUM(D318:D325)</f>
        <v>0</v>
      </c>
      <c r="E317" s="99">
        <f>SUM(E318:E325)</f>
        <v>0</v>
      </c>
      <c r="F317" s="100" t="str">
        <f t="shared" si="5"/>
        <v>-</v>
      </c>
    </row>
    <row r="318" spans="1:6" s="1" customFormat="1" ht="12.75" customHeight="1" x14ac:dyDescent="0.2">
      <c r="A318" s="96" t="s">
        <v>670</v>
      </c>
      <c r="B318" s="97" t="s">
        <v>671</v>
      </c>
      <c r="C318" s="98" t="s">
        <v>670</v>
      </c>
      <c r="D318" s="101">
        <v>0</v>
      </c>
      <c r="E318" s="101">
        <v>0</v>
      </c>
      <c r="F318" s="100" t="str">
        <f t="shared" si="5"/>
        <v>-</v>
      </c>
    </row>
    <row r="319" spans="1:6" s="1" customFormat="1" ht="12.75" customHeight="1" x14ac:dyDescent="0.2">
      <c r="A319" s="96" t="s">
        <v>672</v>
      </c>
      <c r="B319" s="97" t="s">
        <v>673</v>
      </c>
      <c r="C319" s="98" t="s">
        <v>672</v>
      </c>
      <c r="D319" s="101">
        <v>0</v>
      </c>
      <c r="E319" s="101">
        <v>0</v>
      </c>
      <c r="F319" s="100" t="str">
        <f t="shared" si="5"/>
        <v>-</v>
      </c>
    </row>
    <row r="320" spans="1:6" s="1" customFormat="1" ht="12.75" customHeight="1" x14ac:dyDescent="0.2">
      <c r="A320" s="96" t="s">
        <v>674</v>
      </c>
      <c r="B320" s="97" t="s">
        <v>675</v>
      </c>
      <c r="C320" s="98" t="s">
        <v>674</v>
      </c>
      <c r="D320" s="101">
        <v>0</v>
      </c>
      <c r="E320" s="101">
        <v>0</v>
      </c>
      <c r="F320" s="100" t="str">
        <f t="shared" si="5"/>
        <v>-</v>
      </c>
    </row>
    <row r="321" spans="1:6" s="1" customFormat="1" ht="12.75" customHeight="1" x14ac:dyDescent="0.2">
      <c r="A321" s="96" t="s">
        <v>676</v>
      </c>
      <c r="B321" s="97" t="s">
        <v>677</v>
      </c>
      <c r="C321" s="98" t="s">
        <v>676</v>
      </c>
      <c r="D321" s="101">
        <v>0</v>
      </c>
      <c r="E321" s="101">
        <v>0</v>
      </c>
      <c r="F321" s="100" t="str">
        <f t="shared" si="5"/>
        <v>-</v>
      </c>
    </row>
    <row r="322" spans="1:6" s="1" customFormat="1" ht="12.75" customHeight="1" x14ac:dyDescent="0.2">
      <c r="A322" s="96" t="s">
        <v>678</v>
      </c>
      <c r="B322" s="97" t="s">
        <v>679</v>
      </c>
      <c r="C322" s="98" t="s">
        <v>678</v>
      </c>
      <c r="D322" s="101">
        <v>0</v>
      </c>
      <c r="E322" s="101">
        <v>0</v>
      </c>
      <c r="F322" s="100" t="str">
        <f t="shared" si="5"/>
        <v>-</v>
      </c>
    </row>
    <row r="323" spans="1:6" s="1" customFormat="1" ht="12.75" customHeight="1" x14ac:dyDescent="0.2">
      <c r="A323" s="96" t="s">
        <v>680</v>
      </c>
      <c r="B323" s="97" t="s">
        <v>681</v>
      </c>
      <c r="C323" s="98" t="s">
        <v>680</v>
      </c>
      <c r="D323" s="101">
        <v>0</v>
      </c>
      <c r="E323" s="101">
        <v>0</v>
      </c>
      <c r="F323" s="100" t="str">
        <f t="shared" si="5"/>
        <v>-</v>
      </c>
    </row>
    <row r="324" spans="1:6" s="1" customFormat="1" ht="12.75" customHeight="1" x14ac:dyDescent="0.2">
      <c r="A324" s="96" t="s">
        <v>682</v>
      </c>
      <c r="B324" s="97" t="s">
        <v>683</v>
      </c>
      <c r="C324" s="98" t="s">
        <v>682</v>
      </c>
      <c r="D324" s="101">
        <v>0</v>
      </c>
      <c r="E324" s="101">
        <v>0</v>
      </c>
      <c r="F324" s="100" t="str">
        <f t="shared" si="5"/>
        <v>-</v>
      </c>
    </row>
    <row r="325" spans="1:6" s="1" customFormat="1" ht="12.75" customHeight="1" x14ac:dyDescent="0.2">
      <c r="A325" s="96" t="s">
        <v>684</v>
      </c>
      <c r="B325" s="97" t="s">
        <v>685</v>
      </c>
      <c r="C325" s="98" t="s">
        <v>684</v>
      </c>
      <c r="D325" s="101">
        <v>0</v>
      </c>
      <c r="E325" s="101">
        <v>0</v>
      </c>
      <c r="F325" s="100" t="str">
        <f t="shared" si="5"/>
        <v>-</v>
      </c>
    </row>
    <row r="326" spans="1:6" s="1" customFormat="1" ht="12.75" customHeight="1" x14ac:dyDescent="0.2">
      <c r="A326" s="96" t="s">
        <v>686</v>
      </c>
      <c r="B326" s="102" t="s">
        <v>687</v>
      </c>
      <c r="C326" s="98" t="s">
        <v>686</v>
      </c>
      <c r="D326" s="99">
        <f>SUM(D327:D330)</f>
        <v>0</v>
      </c>
      <c r="E326" s="99">
        <f>SUM(E327:E330)</f>
        <v>0</v>
      </c>
      <c r="F326" s="100" t="str">
        <f t="shared" si="5"/>
        <v>-</v>
      </c>
    </row>
    <row r="327" spans="1:6" s="1" customFormat="1" ht="12.75" customHeight="1" x14ac:dyDescent="0.2">
      <c r="A327" s="96" t="s">
        <v>688</v>
      </c>
      <c r="B327" s="97" t="s">
        <v>689</v>
      </c>
      <c r="C327" s="98" t="s">
        <v>688</v>
      </c>
      <c r="D327" s="101">
        <v>0</v>
      </c>
      <c r="E327" s="101">
        <v>0</v>
      </c>
      <c r="F327" s="100" t="str">
        <f t="shared" si="5"/>
        <v>-</v>
      </c>
    </row>
    <row r="328" spans="1:6" s="1" customFormat="1" ht="12.75" customHeight="1" x14ac:dyDescent="0.2">
      <c r="A328" s="96" t="s">
        <v>690</v>
      </c>
      <c r="B328" s="97" t="s">
        <v>691</v>
      </c>
      <c r="C328" s="98" t="s">
        <v>690</v>
      </c>
      <c r="D328" s="101">
        <v>0</v>
      </c>
      <c r="E328" s="101">
        <v>0</v>
      </c>
      <c r="F328" s="100" t="str">
        <f t="shared" si="5"/>
        <v>-</v>
      </c>
    </row>
    <row r="329" spans="1:6" s="1" customFormat="1" ht="12.75" customHeight="1" x14ac:dyDescent="0.2">
      <c r="A329" s="96" t="s">
        <v>692</v>
      </c>
      <c r="B329" s="97" t="s">
        <v>693</v>
      </c>
      <c r="C329" s="98" t="s">
        <v>692</v>
      </c>
      <c r="D329" s="101">
        <v>0</v>
      </c>
      <c r="E329" s="101">
        <v>0</v>
      </c>
      <c r="F329" s="100" t="str">
        <f t="shared" si="5"/>
        <v>-</v>
      </c>
    </row>
    <row r="330" spans="1:6" s="1" customFormat="1" ht="12.75" customHeight="1" x14ac:dyDescent="0.2">
      <c r="A330" s="96" t="s">
        <v>694</v>
      </c>
      <c r="B330" s="102" t="s">
        <v>695</v>
      </c>
      <c r="C330" s="98" t="s">
        <v>694</v>
      </c>
      <c r="D330" s="101">
        <v>0</v>
      </c>
      <c r="E330" s="101">
        <v>0</v>
      </c>
      <c r="F330" s="100" t="str">
        <f t="shared" ref="F330:F361" si="6">IF(D330&lt;&gt;0,IF(E330/D330&gt;=100,"&gt;&gt;100",E330/D330*100),"-")</f>
        <v>-</v>
      </c>
    </row>
    <row r="331" spans="1:6" s="1" customFormat="1" ht="24" customHeight="1" x14ac:dyDescent="0.2">
      <c r="A331" s="96" t="s">
        <v>696</v>
      </c>
      <c r="B331" s="102" t="s">
        <v>697</v>
      </c>
      <c r="C331" s="98" t="s">
        <v>696</v>
      </c>
      <c r="D331" s="99">
        <f>SUM(D332:D335)</f>
        <v>0</v>
      </c>
      <c r="E331" s="99">
        <f>SUM(E332:E335)</f>
        <v>0</v>
      </c>
      <c r="F331" s="100" t="str">
        <f t="shared" si="6"/>
        <v>-</v>
      </c>
    </row>
    <row r="332" spans="1:6" s="1" customFormat="1" ht="12.75" customHeight="1" x14ac:dyDescent="0.2">
      <c r="A332" s="96" t="s">
        <v>698</v>
      </c>
      <c r="B332" s="97" t="s">
        <v>699</v>
      </c>
      <c r="C332" s="98" t="s">
        <v>698</v>
      </c>
      <c r="D332" s="101">
        <v>0</v>
      </c>
      <c r="E332" s="101">
        <v>0</v>
      </c>
      <c r="F332" s="100" t="str">
        <f t="shared" si="6"/>
        <v>-</v>
      </c>
    </row>
    <row r="333" spans="1:6" s="1" customFormat="1" ht="12.75" customHeight="1" x14ac:dyDescent="0.2">
      <c r="A333" s="96" t="s">
        <v>700</v>
      </c>
      <c r="B333" s="97" t="s">
        <v>701</v>
      </c>
      <c r="C333" s="98" t="s">
        <v>700</v>
      </c>
      <c r="D333" s="101">
        <v>0</v>
      </c>
      <c r="E333" s="101">
        <v>0</v>
      </c>
      <c r="F333" s="100" t="str">
        <f t="shared" si="6"/>
        <v>-</v>
      </c>
    </row>
    <row r="334" spans="1:6" s="1" customFormat="1" ht="12.75" customHeight="1" x14ac:dyDescent="0.2">
      <c r="A334" s="96" t="s">
        <v>702</v>
      </c>
      <c r="B334" s="97" t="s">
        <v>703</v>
      </c>
      <c r="C334" s="98" t="s">
        <v>702</v>
      </c>
      <c r="D334" s="101">
        <v>0</v>
      </c>
      <c r="E334" s="101">
        <v>0</v>
      </c>
      <c r="F334" s="100" t="str">
        <f t="shared" si="6"/>
        <v>-</v>
      </c>
    </row>
    <row r="335" spans="1:6" s="1" customFormat="1" ht="12.75" customHeight="1" x14ac:dyDescent="0.2">
      <c r="A335" s="96" t="s">
        <v>704</v>
      </c>
      <c r="B335" s="97" t="s">
        <v>705</v>
      </c>
      <c r="C335" s="98" t="s">
        <v>704</v>
      </c>
      <c r="D335" s="101">
        <v>0</v>
      </c>
      <c r="E335" s="101">
        <v>0</v>
      </c>
      <c r="F335" s="100" t="str">
        <f t="shared" si="6"/>
        <v>-</v>
      </c>
    </row>
    <row r="336" spans="1:6" s="1" customFormat="1" ht="12.75" customHeight="1" x14ac:dyDescent="0.2">
      <c r="A336" s="96" t="s">
        <v>706</v>
      </c>
      <c r="B336" s="97" t="s">
        <v>707</v>
      </c>
      <c r="C336" s="98" t="s">
        <v>706</v>
      </c>
      <c r="D336" s="99">
        <f>SUM(D337:D338)</f>
        <v>0</v>
      </c>
      <c r="E336" s="99">
        <f>SUM(E337:E338)</f>
        <v>0</v>
      </c>
      <c r="F336" s="100" t="str">
        <f t="shared" si="6"/>
        <v>-</v>
      </c>
    </row>
    <row r="337" spans="1:6" s="1" customFormat="1" ht="12.75" customHeight="1" x14ac:dyDescent="0.2">
      <c r="A337" s="96" t="s">
        <v>708</v>
      </c>
      <c r="B337" s="97" t="s">
        <v>709</v>
      </c>
      <c r="C337" s="98" t="s">
        <v>708</v>
      </c>
      <c r="D337" s="101">
        <v>0</v>
      </c>
      <c r="E337" s="101">
        <v>0</v>
      </c>
      <c r="F337" s="100" t="str">
        <f t="shared" si="6"/>
        <v>-</v>
      </c>
    </row>
    <row r="338" spans="1:6" s="1" customFormat="1" ht="12.75" customHeight="1" x14ac:dyDescent="0.2">
      <c r="A338" s="96" t="s">
        <v>710</v>
      </c>
      <c r="B338" s="97" t="s">
        <v>711</v>
      </c>
      <c r="C338" s="98" t="s">
        <v>710</v>
      </c>
      <c r="D338" s="101">
        <v>0</v>
      </c>
      <c r="E338" s="101">
        <v>0</v>
      </c>
      <c r="F338" s="100" t="str">
        <f t="shared" si="6"/>
        <v>-</v>
      </c>
    </row>
    <row r="339" spans="1:6" s="1" customFormat="1" ht="12.75" customHeight="1" x14ac:dyDescent="0.2">
      <c r="A339" s="96" t="s">
        <v>712</v>
      </c>
      <c r="B339" s="97" t="s">
        <v>713</v>
      </c>
      <c r="C339" s="98" t="s">
        <v>712</v>
      </c>
      <c r="D339" s="99">
        <f>SUM(D340:D343)</f>
        <v>0</v>
      </c>
      <c r="E339" s="99">
        <f>SUM(E340:E343)</f>
        <v>0</v>
      </c>
      <c r="F339" s="100" t="str">
        <f t="shared" si="6"/>
        <v>-</v>
      </c>
    </row>
    <row r="340" spans="1:6" s="1" customFormat="1" ht="12.75" customHeight="1" x14ac:dyDescent="0.2">
      <c r="A340" s="96" t="s">
        <v>714</v>
      </c>
      <c r="B340" s="97" t="s">
        <v>715</v>
      </c>
      <c r="C340" s="98" t="s">
        <v>714</v>
      </c>
      <c r="D340" s="101">
        <v>0</v>
      </c>
      <c r="E340" s="101">
        <v>0</v>
      </c>
      <c r="F340" s="100" t="str">
        <f t="shared" si="6"/>
        <v>-</v>
      </c>
    </row>
    <row r="341" spans="1:6" s="1" customFormat="1" ht="12.75" customHeight="1" x14ac:dyDescent="0.2">
      <c r="A341" s="96" t="s">
        <v>716</v>
      </c>
      <c r="B341" s="97" t="s">
        <v>717</v>
      </c>
      <c r="C341" s="98" t="s">
        <v>716</v>
      </c>
      <c r="D341" s="101">
        <v>0</v>
      </c>
      <c r="E341" s="101">
        <v>0</v>
      </c>
      <c r="F341" s="100" t="str">
        <f t="shared" si="6"/>
        <v>-</v>
      </c>
    </row>
    <row r="342" spans="1:6" s="1" customFormat="1" ht="12.75" customHeight="1" x14ac:dyDescent="0.2">
      <c r="A342" s="96" t="s">
        <v>718</v>
      </c>
      <c r="B342" s="97" t="s">
        <v>719</v>
      </c>
      <c r="C342" s="98" t="s">
        <v>718</v>
      </c>
      <c r="D342" s="101">
        <v>0</v>
      </c>
      <c r="E342" s="101">
        <v>0</v>
      </c>
      <c r="F342" s="100" t="str">
        <f t="shared" si="6"/>
        <v>-</v>
      </c>
    </row>
    <row r="343" spans="1:6" s="1" customFormat="1" ht="12.75" customHeight="1" x14ac:dyDescent="0.2">
      <c r="A343" s="96" t="s">
        <v>720</v>
      </c>
      <c r="B343" s="97" t="s">
        <v>721</v>
      </c>
      <c r="C343" s="98" t="s">
        <v>720</v>
      </c>
      <c r="D343" s="101">
        <v>0</v>
      </c>
      <c r="E343" s="101">
        <v>0</v>
      </c>
      <c r="F343" s="100" t="str">
        <f t="shared" si="6"/>
        <v>-</v>
      </c>
    </row>
    <row r="344" spans="1:6" s="1" customFormat="1" ht="24" customHeight="1" x14ac:dyDescent="0.2">
      <c r="A344" s="96" t="s">
        <v>722</v>
      </c>
      <c r="B344" s="97" t="s">
        <v>723</v>
      </c>
      <c r="C344" s="98" t="s">
        <v>722</v>
      </c>
      <c r="D344" s="99">
        <f>D345</f>
        <v>0</v>
      </c>
      <c r="E344" s="99">
        <f>E345</f>
        <v>0</v>
      </c>
      <c r="F344" s="100" t="str">
        <f t="shared" si="6"/>
        <v>-</v>
      </c>
    </row>
    <row r="345" spans="1:6" s="1" customFormat="1" ht="24" customHeight="1" x14ac:dyDescent="0.2">
      <c r="A345" s="96" t="s">
        <v>724</v>
      </c>
      <c r="B345" s="97" t="s">
        <v>725</v>
      </c>
      <c r="C345" s="98" t="s">
        <v>724</v>
      </c>
      <c r="D345" s="99">
        <f>SUM(D346:D347)</f>
        <v>0</v>
      </c>
      <c r="E345" s="99">
        <f>SUM(E346:E347)</f>
        <v>0</v>
      </c>
      <c r="F345" s="100" t="str">
        <f t="shared" si="6"/>
        <v>-</v>
      </c>
    </row>
    <row r="346" spans="1:6" s="1" customFormat="1" ht="12.75" customHeight="1" x14ac:dyDescent="0.2">
      <c r="A346" s="96" t="s">
        <v>726</v>
      </c>
      <c r="B346" s="97" t="s">
        <v>727</v>
      </c>
      <c r="C346" s="98" t="s">
        <v>726</v>
      </c>
      <c r="D346" s="101">
        <v>0</v>
      </c>
      <c r="E346" s="101">
        <v>0</v>
      </c>
      <c r="F346" s="100" t="str">
        <f t="shared" si="6"/>
        <v>-</v>
      </c>
    </row>
    <row r="347" spans="1:6" s="1" customFormat="1" ht="12.75" customHeight="1" x14ac:dyDescent="0.2">
      <c r="A347" s="96" t="s">
        <v>728</v>
      </c>
      <c r="B347" s="97" t="s">
        <v>729</v>
      </c>
      <c r="C347" s="98" t="s">
        <v>728</v>
      </c>
      <c r="D347" s="101">
        <v>0</v>
      </c>
      <c r="E347" s="101">
        <v>0</v>
      </c>
      <c r="F347" s="100" t="str">
        <f t="shared" si="6"/>
        <v>-</v>
      </c>
    </row>
    <row r="348" spans="1:6" s="1" customFormat="1" ht="12.75" customHeight="1" x14ac:dyDescent="0.2">
      <c r="A348" s="96" t="s">
        <v>730</v>
      </c>
      <c r="B348" s="97" t="s">
        <v>731</v>
      </c>
      <c r="C348" s="98" t="s">
        <v>730</v>
      </c>
      <c r="D348" s="99">
        <f>D349</f>
        <v>0</v>
      </c>
      <c r="E348" s="99">
        <f>E349</f>
        <v>0</v>
      </c>
      <c r="F348" s="100" t="str">
        <f t="shared" si="6"/>
        <v>-</v>
      </c>
    </row>
    <row r="349" spans="1:6" s="1" customFormat="1" ht="12.75" customHeight="1" x14ac:dyDescent="0.2">
      <c r="A349" s="96" t="s">
        <v>732</v>
      </c>
      <c r="B349" s="97" t="s">
        <v>733</v>
      </c>
      <c r="C349" s="98" t="s">
        <v>732</v>
      </c>
      <c r="D349" s="101">
        <v>0</v>
      </c>
      <c r="E349" s="101">
        <v>0</v>
      </c>
      <c r="F349" s="100" t="str">
        <f t="shared" si="6"/>
        <v>-</v>
      </c>
    </row>
    <row r="350" spans="1:6" s="1" customFormat="1" ht="12.75" customHeight="1" x14ac:dyDescent="0.2">
      <c r="A350" s="96" t="s">
        <v>734</v>
      </c>
      <c r="B350" s="97" t="s">
        <v>735</v>
      </c>
      <c r="C350" s="98" t="s">
        <v>734</v>
      </c>
      <c r="D350" s="99">
        <f>D351+D363+D396+D400+D402</f>
        <v>178436</v>
      </c>
      <c r="E350" s="99">
        <f>E351+E363+E396+E400+E402</f>
        <v>145885.9</v>
      </c>
      <c r="F350" s="100">
        <f t="shared" si="6"/>
        <v>81.758109350131136</v>
      </c>
    </row>
    <row r="351" spans="1:6" s="1" customFormat="1" ht="12.75" customHeight="1" x14ac:dyDescent="0.2">
      <c r="A351" s="96" t="s">
        <v>736</v>
      </c>
      <c r="B351" s="97" t="s">
        <v>737</v>
      </c>
      <c r="C351" s="98" t="s">
        <v>736</v>
      </c>
      <c r="D351" s="99">
        <f>D352+D356</f>
        <v>0</v>
      </c>
      <c r="E351" s="99">
        <f>E352+E356</f>
        <v>0</v>
      </c>
      <c r="F351" s="100" t="str">
        <f t="shared" si="6"/>
        <v>-</v>
      </c>
    </row>
    <row r="352" spans="1:6" s="1" customFormat="1" ht="12.75" customHeight="1" x14ac:dyDescent="0.2">
      <c r="A352" s="96" t="s">
        <v>738</v>
      </c>
      <c r="B352" s="97" t="s">
        <v>739</v>
      </c>
      <c r="C352" s="98" t="s">
        <v>738</v>
      </c>
      <c r="D352" s="99">
        <f>SUM(D353:D355)</f>
        <v>0</v>
      </c>
      <c r="E352" s="99">
        <f>SUM(E353:E355)</f>
        <v>0</v>
      </c>
      <c r="F352" s="100" t="str">
        <f t="shared" si="6"/>
        <v>-</v>
      </c>
    </row>
    <row r="353" spans="1:6" s="1" customFormat="1" ht="12.75" customHeight="1" x14ac:dyDescent="0.2">
      <c r="A353" s="96" t="s">
        <v>740</v>
      </c>
      <c r="B353" s="97" t="s">
        <v>637</v>
      </c>
      <c r="C353" s="98" t="s">
        <v>740</v>
      </c>
      <c r="D353" s="101">
        <v>0</v>
      </c>
      <c r="E353" s="101">
        <v>0</v>
      </c>
      <c r="F353" s="100" t="str">
        <f t="shared" si="6"/>
        <v>-</v>
      </c>
    </row>
    <row r="354" spans="1:6" s="1" customFormat="1" ht="12.75" customHeight="1" x14ac:dyDescent="0.2">
      <c r="A354" s="96" t="s">
        <v>741</v>
      </c>
      <c r="B354" s="97" t="s">
        <v>639</v>
      </c>
      <c r="C354" s="98" t="s">
        <v>741</v>
      </c>
      <c r="D354" s="101">
        <v>0</v>
      </c>
      <c r="E354" s="101">
        <v>0</v>
      </c>
      <c r="F354" s="100" t="str">
        <f t="shared" si="6"/>
        <v>-</v>
      </c>
    </row>
    <row r="355" spans="1:6" s="1" customFormat="1" ht="12.75" customHeight="1" x14ac:dyDescent="0.2">
      <c r="A355" s="96" t="s">
        <v>742</v>
      </c>
      <c r="B355" s="97" t="s">
        <v>743</v>
      </c>
      <c r="C355" s="98" t="s">
        <v>742</v>
      </c>
      <c r="D355" s="101">
        <v>0</v>
      </c>
      <c r="E355" s="101">
        <v>0</v>
      </c>
      <c r="F355" s="100" t="str">
        <f t="shared" si="6"/>
        <v>-</v>
      </c>
    </row>
    <row r="356" spans="1:6" s="1" customFormat="1" ht="12.75" customHeight="1" x14ac:dyDescent="0.2">
      <c r="A356" s="96" t="s">
        <v>744</v>
      </c>
      <c r="B356" s="97" t="s">
        <v>745</v>
      </c>
      <c r="C356" s="98" t="s">
        <v>744</v>
      </c>
      <c r="D356" s="99">
        <f>SUM(D357:D362)</f>
        <v>0</v>
      </c>
      <c r="E356" s="99">
        <f>SUM(E357:E362)</f>
        <v>0</v>
      </c>
      <c r="F356" s="100" t="str">
        <f t="shared" si="6"/>
        <v>-</v>
      </c>
    </row>
    <row r="357" spans="1:6" s="1" customFormat="1" ht="12.75" customHeight="1" x14ac:dyDescent="0.2">
      <c r="A357" s="96" t="s">
        <v>746</v>
      </c>
      <c r="B357" s="97" t="s">
        <v>645</v>
      </c>
      <c r="C357" s="98" t="s">
        <v>746</v>
      </c>
      <c r="D357" s="101">
        <v>0</v>
      </c>
      <c r="E357" s="101">
        <v>0</v>
      </c>
      <c r="F357" s="100" t="str">
        <f t="shared" si="6"/>
        <v>-</v>
      </c>
    </row>
    <row r="358" spans="1:6" s="1" customFormat="1" ht="12.75" customHeight="1" x14ac:dyDescent="0.2">
      <c r="A358" s="96" t="s">
        <v>747</v>
      </c>
      <c r="B358" s="97" t="s">
        <v>647</v>
      </c>
      <c r="C358" s="98" t="s">
        <v>747</v>
      </c>
      <c r="D358" s="101">
        <v>0</v>
      </c>
      <c r="E358" s="101">
        <v>0</v>
      </c>
      <c r="F358" s="100" t="str">
        <f t="shared" si="6"/>
        <v>-</v>
      </c>
    </row>
    <row r="359" spans="1:6" s="1" customFormat="1" ht="12.75" customHeight="1" x14ac:dyDescent="0.2">
      <c r="A359" s="96" t="s">
        <v>748</v>
      </c>
      <c r="B359" s="97" t="s">
        <v>649</v>
      </c>
      <c r="C359" s="98" t="s">
        <v>748</v>
      </c>
      <c r="D359" s="101">
        <v>0</v>
      </c>
      <c r="E359" s="101">
        <v>0</v>
      </c>
      <c r="F359" s="100" t="str">
        <f t="shared" si="6"/>
        <v>-</v>
      </c>
    </row>
    <row r="360" spans="1:6" s="1" customFormat="1" ht="12.75" customHeight="1" x14ac:dyDescent="0.2">
      <c r="A360" s="96" t="s">
        <v>749</v>
      </c>
      <c r="B360" s="97" t="s">
        <v>651</v>
      </c>
      <c r="C360" s="98" t="s">
        <v>749</v>
      </c>
      <c r="D360" s="101">
        <v>0</v>
      </c>
      <c r="E360" s="101">
        <v>0</v>
      </c>
      <c r="F360" s="100" t="str">
        <f t="shared" si="6"/>
        <v>-</v>
      </c>
    </row>
    <row r="361" spans="1:6" s="1" customFormat="1" ht="12.75" customHeight="1" x14ac:dyDescent="0.2">
      <c r="A361" s="96" t="s">
        <v>750</v>
      </c>
      <c r="B361" s="97" t="s">
        <v>653</v>
      </c>
      <c r="C361" s="98" t="s">
        <v>750</v>
      </c>
      <c r="D361" s="101">
        <v>0</v>
      </c>
      <c r="E361" s="101">
        <v>0</v>
      </c>
      <c r="F361" s="100" t="str">
        <f t="shared" si="6"/>
        <v>-</v>
      </c>
    </row>
    <row r="362" spans="1:6" s="1" customFormat="1" ht="12.75" customHeight="1" x14ac:dyDescent="0.2">
      <c r="A362" s="96" t="s">
        <v>751</v>
      </c>
      <c r="B362" s="97" t="s">
        <v>655</v>
      </c>
      <c r="C362" s="98" t="s">
        <v>751</v>
      </c>
      <c r="D362" s="101">
        <v>0</v>
      </c>
      <c r="E362" s="101">
        <v>0</v>
      </c>
      <c r="F362" s="100" t="str">
        <f t="shared" ref="F362:F393" si="7">IF(D362&lt;&gt;0,IF(E362/D362&gt;=100,"&gt;&gt;100",E362/D362*100),"-")</f>
        <v>-</v>
      </c>
    </row>
    <row r="363" spans="1:6" s="1" customFormat="1" ht="24" customHeight="1" x14ac:dyDescent="0.2">
      <c r="A363" s="96" t="s">
        <v>752</v>
      </c>
      <c r="B363" s="102" t="s">
        <v>753</v>
      </c>
      <c r="C363" s="98" t="s">
        <v>752</v>
      </c>
      <c r="D363" s="99">
        <f>D364+D369+D378+D383+D388+D391</f>
        <v>178436</v>
      </c>
      <c r="E363" s="99">
        <f>E364+E369+E378+E383+E388+E391</f>
        <v>145885.9</v>
      </c>
      <c r="F363" s="100">
        <f t="shared" si="7"/>
        <v>81.758109350131136</v>
      </c>
    </row>
    <row r="364" spans="1:6" s="1" customFormat="1" ht="12.75" customHeight="1" x14ac:dyDescent="0.2">
      <c r="A364" s="96" t="s">
        <v>754</v>
      </c>
      <c r="B364" s="97" t="s">
        <v>755</v>
      </c>
      <c r="C364" s="98" t="s">
        <v>754</v>
      </c>
      <c r="D364" s="99">
        <f>SUM(D365:D368)</f>
        <v>0</v>
      </c>
      <c r="E364" s="99">
        <f>SUM(E365:E368)</f>
        <v>0</v>
      </c>
      <c r="F364" s="100" t="str">
        <f t="shared" si="7"/>
        <v>-</v>
      </c>
    </row>
    <row r="365" spans="1:6" s="1" customFormat="1" ht="12.75" customHeight="1" x14ac:dyDescent="0.2">
      <c r="A365" s="96" t="s">
        <v>756</v>
      </c>
      <c r="B365" s="97" t="s">
        <v>661</v>
      </c>
      <c r="C365" s="98" t="s">
        <v>756</v>
      </c>
      <c r="D365" s="101">
        <v>0</v>
      </c>
      <c r="E365" s="101">
        <v>0</v>
      </c>
      <c r="F365" s="100" t="str">
        <f t="shared" si="7"/>
        <v>-</v>
      </c>
    </row>
    <row r="366" spans="1:6" s="1" customFormat="1" ht="12.75" customHeight="1" x14ac:dyDescent="0.2">
      <c r="A366" s="96" t="s">
        <v>757</v>
      </c>
      <c r="B366" s="97" t="s">
        <v>663</v>
      </c>
      <c r="C366" s="98" t="s">
        <v>757</v>
      </c>
      <c r="D366" s="101">
        <v>0</v>
      </c>
      <c r="E366" s="101">
        <v>0</v>
      </c>
      <c r="F366" s="100" t="str">
        <f t="shared" si="7"/>
        <v>-</v>
      </c>
    </row>
    <row r="367" spans="1:6" s="1" customFormat="1" ht="12.75" customHeight="1" x14ac:dyDescent="0.2">
      <c r="A367" s="96" t="s">
        <v>758</v>
      </c>
      <c r="B367" s="97" t="s">
        <v>665</v>
      </c>
      <c r="C367" s="98" t="s">
        <v>758</v>
      </c>
      <c r="D367" s="101">
        <v>0</v>
      </c>
      <c r="E367" s="101">
        <v>0</v>
      </c>
      <c r="F367" s="100" t="str">
        <f t="shared" si="7"/>
        <v>-</v>
      </c>
    </row>
    <row r="368" spans="1:6" s="1" customFormat="1" ht="12.75" customHeight="1" x14ac:dyDescent="0.2">
      <c r="A368" s="96" t="s">
        <v>759</v>
      </c>
      <c r="B368" s="97" t="s">
        <v>667</v>
      </c>
      <c r="C368" s="98" t="s">
        <v>759</v>
      </c>
      <c r="D368" s="101">
        <v>0</v>
      </c>
      <c r="E368" s="101">
        <v>0</v>
      </c>
      <c r="F368" s="100" t="str">
        <f t="shared" si="7"/>
        <v>-</v>
      </c>
    </row>
    <row r="369" spans="1:6" s="1" customFormat="1" ht="12.75" customHeight="1" x14ac:dyDescent="0.2">
      <c r="A369" s="96" t="s">
        <v>760</v>
      </c>
      <c r="B369" s="97" t="s">
        <v>761</v>
      </c>
      <c r="C369" s="98" t="s">
        <v>760</v>
      </c>
      <c r="D369" s="99">
        <f>SUM(D370:D377)</f>
        <v>91579</v>
      </c>
      <c r="E369" s="99">
        <f>SUM(E370:E377)</f>
        <v>118035.63</v>
      </c>
      <c r="F369" s="100">
        <f t="shared" si="7"/>
        <v>128.88940696011096</v>
      </c>
    </row>
    <row r="370" spans="1:6" s="1" customFormat="1" ht="12.75" customHeight="1" x14ac:dyDescent="0.2">
      <c r="A370" s="96" t="s">
        <v>762</v>
      </c>
      <c r="B370" s="97" t="s">
        <v>671</v>
      </c>
      <c r="C370" s="98" t="s">
        <v>762</v>
      </c>
      <c r="D370" s="101">
        <v>87891</v>
      </c>
      <c r="E370" s="101">
        <v>30992.1</v>
      </c>
      <c r="F370" s="100">
        <f t="shared" si="7"/>
        <v>35.26197221558521</v>
      </c>
    </row>
    <row r="371" spans="1:6" s="1" customFormat="1" ht="12.75" customHeight="1" x14ac:dyDescent="0.2">
      <c r="A371" s="96" t="s">
        <v>763</v>
      </c>
      <c r="B371" s="97" t="s">
        <v>764</v>
      </c>
      <c r="C371" s="98" t="s">
        <v>763</v>
      </c>
      <c r="D371" s="101">
        <v>0</v>
      </c>
      <c r="E371" s="101">
        <v>0</v>
      </c>
      <c r="F371" s="100" t="str">
        <f t="shared" si="7"/>
        <v>-</v>
      </c>
    </row>
    <row r="372" spans="1:6" s="1" customFormat="1" ht="12.75" customHeight="1" x14ac:dyDescent="0.2">
      <c r="A372" s="96" t="s">
        <v>765</v>
      </c>
      <c r="B372" s="97" t="s">
        <v>675</v>
      </c>
      <c r="C372" s="98" t="s">
        <v>765</v>
      </c>
      <c r="D372" s="101">
        <v>3688</v>
      </c>
      <c r="E372" s="101">
        <v>46493</v>
      </c>
      <c r="F372" s="100">
        <f t="shared" si="7"/>
        <v>1260.6561822125814</v>
      </c>
    </row>
    <row r="373" spans="1:6" s="1" customFormat="1" ht="12.75" customHeight="1" x14ac:dyDescent="0.2">
      <c r="A373" s="96" t="s">
        <v>766</v>
      </c>
      <c r="B373" s="97" t="s">
        <v>677</v>
      </c>
      <c r="C373" s="98" t="s">
        <v>766</v>
      </c>
      <c r="D373" s="101">
        <v>0</v>
      </c>
      <c r="E373" s="101">
        <v>0</v>
      </c>
      <c r="F373" s="100" t="str">
        <f t="shared" si="7"/>
        <v>-</v>
      </c>
    </row>
    <row r="374" spans="1:6" s="1" customFormat="1" ht="12.75" customHeight="1" x14ac:dyDescent="0.2">
      <c r="A374" s="96" t="s">
        <v>767</v>
      </c>
      <c r="B374" s="97" t="s">
        <v>679</v>
      </c>
      <c r="C374" s="98" t="s">
        <v>767</v>
      </c>
      <c r="D374" s="101">
        <v>0</v>
      </c>
      <c r="E374" s="101">
        <v>0</v>
      </c>
      <c r="F374" s="100" t="str">
        <f t="shared" si="7"/>
        <v>-</v>
      </c>
    </row>
    <row r="375" spans="1:6" s="1" customFormat="1" ht="12.75" customHeight="1" x14ac:dyDescent="0.2">
      <c r="A375" s="96" t="s">
        <v>768</v>
      </c>
      <c r="B375" s="97" t="s">
        <v>681</v>
      </c>
      <c r="C375" s="98" t="s">
        <v>768</v>
      </c>
      <c r="D375" s="101">
        <v>0</v>
      </c>
      <c r="E375" s="101">
        <v>0</v>
      </c>
      <c r="F375" s="100" t="str">
        <f t="shared" si="7"/>
        <v>-</v>
      </c>
    </row>
    <row r="376" spans="1:6" s="1" customFormat="1" ht="12.75" customHeight="1" x14ac:dyDescent="0.2">
      <c r="A376" s="96" t="s">
        <v>769</v>
      </c>
      <c r="B376" s="102" t="s">
        <v>683</v>
      </c>
      <c r="C376" s="98" t="s">
        <v>769</v>
      </c>
      <c r="D376" s="101">
        <v>0</v>
      </c>
      <c r="E376" s="101">
        <v>40550.53</v>
      </c>
      <c r="F376" s="100" t="str">
        <f t="shared" si="7"/>
        <v>-</v>
      </c>
    </row>
    <row r="377" spans="1:6" s="1" customFormat="1" ht="12.75" customHeight="1" x14ac:dyDescent="0.2">
      <c r="A377" s="96" t="s">
        <v>770</v>
      </c>
      <c r="B377" s="102" t="s">
        <v>685</v>
      </c>
      <c r="C377" s="98" t="s">
        <v>770</v>
      </c>
      <c r="D377" s="101">
        <v>0</v>
      </c>
      <c r="E377" s="101">
        <v>0</v>
      </c>
      <c r="F377" s="100" t="str">
        <f t="shared" si="7"/>
        <v>-</v>
      </c>
    </row>
    <row r="378" spans="1:6" s="1" customFormat="1" ht="12.75" customHeight="1" x14ac:dyDescent="0.2">
      <c r="A378" s="96" t="s">
        <v>771</v>
      </c>
      <c r="B378" s="97" t="s">
        <v>772</v>
      </c>
      <c r="C378" s="98" t="s">
        <v>771</v>
      </c>
      <c r="D378" s="99">
        <f>SUM(D379:D382)</f>
        <v>0</v>
      </c>
      <c r="E378" s="99">
        <f>SUM(E379:E382)</f>
        <v>0</v>
      </c>
      <c r="F378" s="100" t="str">
        <f t="shared" si="7"/>
        <v>-</v>
      </c>
    </row>
    <row r="379" spans="1:6" s="1" customFormat="1" ht="12.75" customHeight="1" x14ac:dyDescent="0.2">
      <c r="A379" s="96" t="s">
        <v>773</v>
      </c>
      <c r="B379" s="97" t="s">
        <v>689</v>
      </c>
      <c r="C379" s="98" t="s">
        <v>773</v>
      </c>
      <c r="D379" s="101">
        <v>0</v>
      </c>
      <c r="E379" s="101">
        <v>0</v>
      </c>
      <c r="F379" s="100" t="str">
        <f t="shared" si="7"/>
        <v>-</v>
      </c>
    </row>
    <row r="380" spans="1:6" s="1" customFormat="1" ht="12.75" customHeight="1" x14ac:dyDescent="0.2">
      <c r="A380" s="96" t="s">
        <v>774</v>
      </c>
      <c r="B380" s="97" t="s">
        <v>691</v>
      </c>
      <c r="C380" s="98" t="s">
        <v>774</v>
      </c>
      <c r="D380" s="101">
        <v>0</v>
      </c>
      <c r="E380" s="101">
        <v>0</v>
      </c>
      <c r="F380" s="100" t="str">
        <f t="shared" si="7"/>
        <v>-</v>
      </c>
    </row>
    <row r="381" spans="1:6" s="1" customFormat="1" ht="12.75" customHeight="1" x14ac:dyDescent="0.2">
      <c r="A381" s="96" t="s">
        <v>775</v>
      </c>
      <c r="B381" s="97" t="s">
        <v>693</v>
      </c>
      <c r="C381" s="98" t="s">
        <v>775</v>
      </c>
      <c r="D381" s="101">
        <v>0</v>
      </c>
      <c r="E381" s="101">
        <v>0</v>
      </c>
      <c r="F381" s="100" t="str">
        <f t="shared" si="7"/>
        <v>-</v>
      </c>
    </row>
    <row r="382" spans="1:6" s="1" customFormat="1" ht="12.75" customHeight="1" x14ac:dyDescent="0.2">
      <c r="A382" s="96" t="s">
        <v>776</v>
      </c>
      <c r="B382" s="102" t="s">
        <v>695</v>
      </c>
      <c r="C382" s="98" t="s">
        <v>776</v>
      </c>
      <c r="D382" s="101">
        <v>0</v>
      </c>
      <c r="E382" s="101">
        <v>0</v>
      </c>
      <c r="F382" s="100" t="str">
        <f t="shared" si="7"/>
        <v>-</v>
      </c>
    </row>
    <row r="383" spans="1:6" s="1" customFormat="1" ht="12.75" customHeight="1" x14ac:dyDescent="0.2">
      <c r="A383" s="96" t="s">
        <v>777</v>
      </c>
      <c r="B383" s="97" t="s">
        <v>778</v>
      </c>
      <c r="C383" s="98" t="s">
        <v>777</v>
      </c>
      <c r="D383" s="99">
        <f>SUM(D384:D387)</f>
        <v>86857</v>
      </c>
      <c r="E383" s="99">
        <f>SUM(E384:E387)</f>
        <v>27850.27</v>
      </c>
      <c r="F383" s="100">
        <f t="shared" si="7"/>
        <v>32.064508329783436</v>
      </c>
    </row>
    <row r="384" spans="1:6" s="1" customFormat="1" ht="12.75" customHeight="1" x14ac:dyDescent="0.2">
      <c r="A384" s="96" t="s">
        <v>779</v>
      </c>
      <c r="B384" s="97" t="s">
        <v>780</v>
      </c>
      <c r="C384" s="98" t="s">
        <v>779</v>
      </c>
      <c r="D384" s="101">
        <v>86857</v>
      </c>
      <c r="E384" s="101">
        <v>27850.27</v>
      </c>
      <c r="F384" s="100">
        <f t="shared" si="7"/>
        <v>32.064508329783436</v>
      </c>
    </row>
    <row r="385" spans="1:6" s="1" customFormat="1" ht="12.75" customHeight="1" x14ac:dyDescent="0.2">
      <c r="A385" s="96" t="s">
        <v>781</v>
      </c>
      <c r="B385" s="97" t="s">
        <v>701</v>
      </c>
      <c r="C385" s="98" t="s">
        <v>781</v>
      </c>
      <c r="D385" s="101">
        <v>0</v>
      </c>
      <c r="E385" s="101">
        <v>0</v>
      </c>
      <c r="F385" s="100" t="str">
        <f t="shared" si="7"/>
        <v>-</v>
      </c>
    </row>
    <row r="386" spans="1:6" s="1" customFormat="1" ht="12.75" customHeight="1" x14ac:dyDescent="0.2">
      <c r="A386" s="96" t="s">
        <v>782</v>
      </c>
      <c r="B386" s="97" t="s">
        <v>703</v>
      </c>
      <c r="C386" s="98" t="s">
        <v>782</v>
      </c>
      <c r="D386" s="101">
        <v>0</v>
      </c>
      <c r="E386" s="101">
        <v>0</v>
      </c>
      <c r="F386" s="100" t="str">
        <f t="shared" si="7"/>
        <v>-</v>
      </c>
    </row>
    <row r="387" spans="1:6" s="1" customFormat="1" ht="12.75" customHeight="1" x14ac:dyDescent="0.2">
      <c r="A387" s="96" t="s">
        <v>783</v>
      </c>
      <c r="B387" s="97" t="s">
        <v>705</v>
      </c>
      <c r="C387" s="98" t="s">
        <v>783</v>
      </c>
      <c r="D387" s="101">
        <v>0</v>
      </c>
      <c r="E387" s="101">
        <v>0</v>
      </c>
      <c r="F387" s="100" t="str">
        <f t="shared" si="7"/>
        <v>-</v>
      </c>
    </row>
    <row r="388" spans="1:6" s="1" customFormat="1" ht="12.75" customHeight="1" x14ac:dyDescent="0.2">
      <c r="A388" s="96" t="s">
        <v>784</v>
      </c>
      <c r="B388" s="97" t="s">
        <v>785</v>
      </c>
      <c r="C388" s="98" t="s">
        <v>784</v>
      </c>
      <c r="D388" s="99">
        <f>SUM(D389:D390)</f>
        <v>0</v>
      </c>
      <c r="E388" s="99">
        <f>SUM(E389:E390)</f>
        <v>0</v>
      </c>
      <c r="F388" s="100" t="str">
        <f t="shared" si="7"/>
        <v>-</v>
      </c>
    </row>
    <row r="389" spans="1:6" s="1" customFormat="1" ht="12.75" customHeight="1" x14ac:dyDescent="0.2">
      <c r="A389" s="96" t="s">
        <v>786</v>
      </c>
      <c r="B389" s="97" t="s">
        <v>787</v>
      </c>
      <c r="C389" s="98" t="s">
        <v>786</v>
      </c>
      <c r="D389" s="101">
        <v>0</v>
      </c>
      <c r="E389" s="101">
        <v>0</v>
      </c>
      <c r="F389" s="100" t="str">
        <f t="shared" si="7"/>
        <v>-</v>
      </c>
    </row>
    <row r="390" spans="1:6" s="1" customFormat="1" ht="12.75" customHeight="1" x14ac:dyDescent="0.2">
      <c r="A390" s="96" t="s">
        <v>788</v>
      </c>
      <c r="B390" s="97" t="s">
        <v>711</v>
      </c>
      <c r="C390" s="98" t="s">
        <v>788</v>
      </c>
      <c r="D390" s="101">
        <v>0</v>
      </c>
      <c r="E390" s="101">
        <v>0</v>
      </c>
      <c r="F390" s="100" t="str">
        <f t="shared" si="7"/>
        <v>-</v>
      </c>
    </row>
    <row r="391" spans="1:6" s="1" customFormat="1" ht="12.75" customHeight="1" x14ac:dyDescent="0.2">
      <c r="A391" s="96" t="s">
        <v>789</v>
      </c>
      <c r="B391" s="97" t="s">
        <v>790</v>
      </c>
      <c r="C391" s="98" t="s">
        <v>789</v>
      </c>
      <c r="D391" s="99">
        <f>SUM(D392:D395)</f>
        <v>0</v>
      </c>
      <c r="E391" s="99">
        <f>SUM(E392:E395)</f>
        <v>0</v>
      </c>
      <c r="F391" s="100" t="str">
        <f t="shared" si="7"/>
        <v>-</v>
      </c>
    </row>
    <row r="392" spans="1:6" s="1" customFormat="1" ht="12.75" customHeight="1" x14ac:dyDescent="0.2">
      <c r="A392" s="96" t="s">
        <v>791</v>
      </c>
      <c r="B392" s="97" t="s">
        <v>715</v>
      </c>
      <c r="C392" s="98" t="s">
        <v>791</v>
      </c>
      <c r="D392" s="101">
        <v>0</v>
      </c>
      <c r="E392" s="101">
        <v>0</v>
      </c>
      <c r="F392" s="100" t="str">
        <f t="shared" si="7"/>
        <v>-</v>
      </c>
    </row>
    <row r="393" spans="1:6" s="1" customFormat="1" ht="12.75" customHeight="1" x14ac:dyDescent="0.2">
      <c r="A393" s="96" t="s">
        <v>792</v>
      </c>
      <c r="B393" s="97" t="s">
        <v>717</v>
      </c>
      <c r="C393" s="98" t="s">
        <v>792</v>
      </c>
      <c r="D393" s="101">
        <v>0</v>
      </c>
      <c r="E393" s="101">
        <v>0</v>
      </c>
      <c r="F393" s="100" t="str">
        <f t="shared" si="7"/>
        <v>-</v>
      </c>
    </row>
    <row r="394" spans="1:6" s="1" customFormat="1" ht="12.75" customHeight="1" x14ac:dyDescent="0.2">
      <c r="A394" s="96" t="s">
        <v>793</v>
      </c>
      <c r="B394" s="97" t="s">
        <v>719</v>
      </c>
      <c r="C394" s="98" t="s">
        <v>793</v>
      </c>
      <c r="D394" s="101">
        <v>0</v>
      </c>
      <c r="E394" s="101">
        <v>0</v>
      </c>
      <c r="F394" s="100" t="str">
        <f t="shared" ref="F394:F418" si="8">IF(D394&lt;&gt;0,IF(E394/D394&gt;=100,"&gt;&gt;100",E394/D394*100),"-")</f>
        <v>-</v>
      </c>
    </row>
    <row r="395" spans="1:6" s="1" customFormat="1" ht="12.75" customHeight="1" x14ac:dyDescent="0.2">
      <c r="A395" s="96" t="s">
        <v>794</v>
      </c>
      <c r="B395" s="97" t="s">
        <v>721</v>
      </c>
      <c r="C395" s="98" t="s">
        <v>794</v>
      </c>
      <c r="D395" s="101">
        <v>0</v>
      </c>
      <c r="E395" s="101">
        <v>0</v>
      </c>
      <c r="F395" s="100" t="str">
        <f t="shared" si="8"/>
        <v>-</v>
      </c>
    </row>
    <row r="396" spans="1:6" s="1" customFormat="1" ht="24" customHeight="1" x14ac:dyDescent="0.2">
      <c r="A396" s="96" t="s">
        <v>795</v>
      </c>
      <c r="B396" s="97" t="s">
        <v>796</v>
      </c>
      <c r="C396" s="98" t="s">
        <v>795</v>
      </c>
      <c r="D396" s="99">
        <f>D397</f>
        <v>0</v>
      </c>
      <c r="E396" s="99">
        <f>E397</f>
        <v>0</v>
      </c>
      <c r="F396" s="100" t="str">
        <f t="shared" si="8"/>
        <v>-</v>
      </c>
    </row>
    <row r="397" spans="1:6" s="1" customFormat="1" ht="12.75" customHeight="1" x14ac:dyDescent="0.2">
      <c r="A397" s="96" t="s">
        <v>797</v>
      </c>
      <c r="B397" s="97" t="s">
        <v>798</v>
      </c>
      <c r="C397" s="98" t="s">
        <v>797</v>
      </c>
      <c r="D397" s="99">
        <f>SUM(D398:D399)</f>
        <v>0</v>
      </c>
      <c r="E397" s="99">
        <f>SUM(E398:E399)</f>
        <v>0</v>
      </c>
      <c r="F397" s="100" t="str">
        <f t="shared" si="8"/>
        <v>-</v>
      </c>
    </row>
    <row r="398" spans="1:6" s="1" customFormat="1" ht="12.75" customHeight="1" x14ac:dyDescent="0.2">
      <c r="A398" s="96" t="s">
        <v>799</v>
      </c>
      <c r="B398" s="97" t="s">
        <v>727</v>
      </c>
      <c r="C398" s="98" t="s">
        <v>799</v>
      </c>
      <c r="D398" s="101">
        <v>0</v>
      </c>
      <c r="E398" s="101">
        <v>0</v>
      </c>
      <c r="F398" s="100" t="str">
        <f t="shared" si="8"/>
        <v>-</v>
      </c>
    </row>
    <row r="399" spans="1:6" s="1" customFormat="1" ht="12.75" customHeight="1" x14ac:dyDescent="0.2">
      <c r="A399" s="96" t="s">
        <v>800</v>
      </c>
      <c r="B399" s="97" t="s">
        <v>729</v>
      </c>
      <c r="C399" s="98" t="s">
        <v>800</v>
      </c>
      <c r="D399" s="101">
        <v>0</v>
      </c>
      <c r="E399" s="101">
        <v>0</v>
      </c>
      <c r="F399" s="100" t="str">
        <f t="shared" si="8"/>
        <v>-</v>
      </c>
    </row>
    <row r="400" spans="1:6" s="1" customFormat="1" ht="12.75" customHeight="1" x14ac:dyDescent="0.2">
      <c r="A400" s="96" t="s">
        <v>801</v>
      </c>
      <c r="B400" s="97" t="s">
        <v>802</v>
      </c>
      <c r="C400" s="98" t="s">
        <v>801</v>
      </c>
      <c r="D400" s="99">
        <f>D401</f>
        <v>0</v>
      </c>
      <c r="E400" s="99">
        <f>E401</f>
        <v>0</v>
      </c>
      <c r="F400" s="100" t="str">
        <f t="shared" si="8"/>
        <v>-</v>
      </c>
    </row>
    <row r="401" spans="1:6" s="1" customFormat="1" ht="12.75" customHeight="1" x14ac:dyDescent="0.2">
      <c r="A401" s="96" t="s">
        <v>803</v>
      </c>
      <c r="B401" s="97" t="s">
        <v>804</v>
      </c>
      <c r="C401" s="98" t="s">
        <v>803</v>
      </c>
      <c r="D401" s="101">
        <v>0</v>
      </c>
      <c r="E401" s="101">
        <v>0</v>
      </c>
      <c r="F401" s="100" t="str">
        <f t="shared" si="8"/>
        <v>-</v>
      </c>
    </row>
    <row r="402" spans="1:6" s="1" customFormat="1" ht="12.75" customHeight="1" x14ac:dyDescent="0.2">
      <c r="A402" s="96" t="s">
        <v>805</v>
      </c>
      <c r="B402" s="97" t="s">
        <v>806</v>
      </c>
      <c r="C402" s="98" t="s">
        <v>805</v>
      </c>
      <c r="D402" s="99">
        <f>SUM(D403:D406)</f>
        <v>0</v>
      </c>
      <c r="E402" s="99">
        <f>SUM(E403:E406)</f>
        <v>0</v>
      </c>
      <c r="F402" s="100" t="str">
        <f t="shared" si="8"/>
        <v>-</v>
      </c>
    </row>
    <row r="403" spans="1:6" s="1" customFormat="1" ht="12.75" customHeight="1" x14ac:dyDescent="0.2">
      <c r="A403" s="96" t="s">
        <v>807</v>
      </c>
      <c r="B403" s="97" t="s">
        <v>808</v>
      </c>
      <c r="C403" s="98" t="s">
        <v>807</v>
      </c>
      <c r="D403" s="101">
        <v>0</v>
      </c>
      <c r="E403" s="101">
        <v>0</v>
      </c>
      <c r="F403" s="100" t="str">
        <f t="shared" si="8"/>
        <v>-</v>
      </c>
    </row>
    <row r="404" spans="1:6" s="1" customFormat="1" ht="12.75" customHeight="1" x14ac:dyDescent="0.2">
      <c r="A404" s="96" t="s">
        <v>809</v>
      </c>
      <c r="B404" s="97" t="s">
        <v>810</v>
      </c>
      <c r="C404" s="98" t="s">
        <v>809</v>
      </c>
      <c r="D404" s="101">
        <v>0</v>
      </c>
      <c r="E404" s="101">
        <v>0</v>
      </c>
      <c r="F404" s="100" t="str">
        <f t="shared" si="8"/>
        <v>-</v>
      </c>
    </row>
    <row r="405" spans="1:6" s="1" customFormat="1" ht="12.75" customHeight="1" x14ac:dyDescent="0.2">
      <c r="A405" s="96" t="s">
        <v>811</v>
      </c>
      <c r="B405" s="97" t="s">
        <v>812</v>
      </c>
      <c r="C405" s="98" t="s">
        <v>811</v>
      </c>
      <c r="D405" s="101">
        <v>0</v>
      </c>
      <c r="E405" s="101">
        <v>0</v>
      </c>
      <c r="F405" s="100" t="str">
        <f t="shared" si="8"/>
        <v>-</v>
      </c>
    </row>
    <row r="406" spans="1:6" s="1" customFormat="1" ht="12.75" customHeight="1" x14ac:dyDescent="0.2">
      <c r="A406" s="96" t="s">
        <v>813</v>
      </c>
      <c r="B406" s="97" t="s">
        <v>814</v>
      </c>
      <c r="C406" s="98" t="s">
        <v>813</v>
      </c>
      <c r="D406" s="101">
        <v>0</v>
      </c>
      <c r="E406" s="101">
        <v>0</v>
      </c>
      <c r="F406" s="100" t="str">
        <f t="shared" si="8"/>
        <v>-</v>
      </c>
    </row>
    <row r="407" spans="1:6" s="1" customFormat="1" ht="12.75" customHeight="1" x14ac:dyDescent="0.2">
      <c r="A407" s="96"/>
      <c r="B407" s="97" t="s">
        <v>815</v>
      </c>
      <c r="C407" s="98" t="s">
        <v>816</v>
      </c>
      <c r="D407" s="99">
        <f>IF(D298&gt;=D350,D298-D350,0)</f>
        <v>0</v>
      </c>
      <c r="E407" s="99">
        <f>IF(E298&gt;=E350,E298-E350,0)</f>
        <v>0</v>
      </c>
      <c r="F407" s="100" t="str">
        <f t="shared" si="8"/>
        <v>-</v>
      </c>
    </row>
    <row r="408" spans="1:6" s="1" customFormat="1" ht="12.75" customHeight="1" x14ac:dyDescent="0.2">
      <c r="A408" s="96"/>
      <c r="B408" s="97" t="s">
        <v>817</v>
      </c>
      <c r="C408" s="98" t="s">
        <v>818</v>
      </c>
      <c r="D408" s="99">
        <f>IF(D350&gt;=D298,D350-D298,0)</f>
        <v>177690</v>
      </c>
      <c r="E408" s="99">
        <f>IF(E350&gt;=E298,E350-E298,0)</f>
        <v>145234.34</v>
      </c>
      <c r="F408" s="100">
        <f t="shared" si="8"/>
        <v>81.734672744667677</v>
      </c>
    </row>
    <row r="409" spans="1:6" s="1" customFormat="1" ht="12.75" customHeight="1" x14ac:dyDescent="0.2">
      <c r="A409" s="96" t="s">
        <v>819</v>
      </c>
      <c r="B409" s="97" t="s">
        <v>820</v>
      </c>
      <c r="C409" s="98" t="s">
        <v>819</v>
      </c>
      <c r="D409" s="101">
        <v>0</v>
      </c>
      <c r="E409" s="101">
        <v>0</v>
      </c>
      <c r="F409" s="100" t="str">
        <f t="shared" si="8"/>
        <v>-</v>
      </c>
    </row>
    <row r="410" spans="1:6" s="1" customFormat="1" ht="12.75" customHeight="1" x14ac:dyDescent="0.2">
      <c r="A410" s="96" t="s">
        <v>821</v>
      </c>
      <c r="B410" s="97" t="s">
        <v>822</v>
      </c>
      <c r="C410" s="98" t="s">
        <v>821</v>
      </c>
      <c r="D410" s="101">
        <v>0</v>
      </c>
      <c r="E410" s="101">
        <v>0</v>
      </c>
      <c r="F410" s="100" t="str">
        <f t="shared" si="8"/>
        <v>-</v>
      </c>
    </row>
    <row r="411" spans="1:6" s="1" customFormat="1" ht="12.75" customHeight="1" x14ac:dyDescent="0.2">
      <c r="A411" s="96" t="s">
        <v>823</v>
      </c>
      <c r="B411" s="97" t="s">
        <v>824</v>
      </c>
      <c r="C411" s="98" t="s">
        <v>823</v>
      </c>
      <c r="D411" s="101">
        <v>1952</v>
      </c>
      <c r="E411" s="101">
        <v>978.73</v>
      </c>
      <c r="F411" s="100">
        <f t="shared" si="8"/>
        <v>50.139856557377051</v>
      </c>
    </row>
    <row r="412" spans="1:6" s="1" customFormat="1" ht="12.75" customHeight="1" x14ac:dyDescent="0.2">
      <c r="A412" s="96"/>
      <c r="B412" s="97" t="s">
        <v>825</v>
      </c>
      <c r="C412" s="98" t="s">
        <v>826</v>
      </c>
      <c r="D412" s="99">
        <f>D6+D298</f>
        <v>10827162</v>
      </c>
      <c r="E412" s="99">
        <f>E6+E298</f>
        <v>12056862.979999999</v>
      </c>
      <c r="F412" s="100">
        <f t="shared" si="8"/>
        <v>111.35755593201615</v>
      </c>
    </row>
    <row r="413" spans="1:6" s="1" customFormat="1" ht="12.75" customHeight="1" x14ac:dyDescent="0.2">
      <c r="A413" s="96"/>
      <c r="B413" s="97" t="s">
        <v>827</v>
      </c>
      <c r="C413" s="98" t="s">
        <v>828</v>
      </c>
      <c r="D413" s="99">
        <f>D289+D350</f>
        <v>10921541</v>
      </c>
      <c r="E413" s="99">
        <f>E289+E350</f>
        <v>12285387.430000002</v>
      </c>
      <c r="F413" s="100">
        <f t="shared" si="8"/>
        <v>112.48767394637808</v>
      </c>
    </row>
    <row r="414" spans="1:6" s="1" customFormat="1" ht="12.75" customHeight="1" x14ac:dyDescent="0.2">
      <c r="A414" s="96"/>
      <c r="B414" s="97" t="s">
        <v>829</v>
      </c>
      <c r="C414" s="98" t="s">
        <v>830</v>
      </c>
      <c r="D414" s="99">
        <f>IF(D412&gt;=D413,D412-D413,0)</f>
        <v>0</v>
      </c>
      <c r="E414" s="99">
        <f>IF(E412&gt;=E413,E412-E413,0)</f>
        <v>0</v>
      </c>
      <c r="F414" s="100" t="str">
        <f t="shared" si="8"/>
        <v>-</v>
      </c>
    </row>
    <row r="415" spans="1:6" s="1" customFormat="1" ht="12.75" customHeight="1" x14ac:dyDescent="0.2">
      <c r="A415" s="96"/>
      <c r="B415" s="97" t="s">
        <v>831</v>
      </c>
      <c r="C415" s="98" t="s">
        <v>832</v>
      </c>
      <c r="D415" s="99">
        <f>IF(D413&gt;=D412,D413-D412,0)</f>
        <v>94379</v>
      </c>
      <c r="E415" s="99">
        <f>IF(E413&gt;=E412,E413-E412,0)</f>
        <v>228524.45000000298</v>
      </c>
      <c r="F415" s="100">
        <f t="shared" si="8"/>
        <v>242.13484991364922</v>
      </c>
    </row>
    <row r="416" spans="1:6" s="1" customFormat="1" ht="12.75" customHeight="1" x14ac:dyDescent="0.2">
      <c r="A416" s="111" t="s">
        <v>833</v>
      </c>
      <c r="B416" s="102" t="s">
        <v>834</v>
      </c>
      <c r="C416" s="112" t="s">
        <v>835</v>
      </c>
      <c r="D416" s="99">
        <f>IF(D292-D293+D409-D410&gt;=0,D292-D293+D409-D410,0)</f>
        <v>411725</v>
      </c>
      <c r="E416" s="99">
        <f>IF(E292-E293+E409-E410&gt;=0,E292-E293+E409-E410,0)</f>
        <v>317346.28999999998</v>
      </c>
      <c r="F416" s="100">
        <f t="shared" si="8"/>
        <v>77.077245734410099</v>
      </c>
    </row>
    <row r="417" spans="1:6" s="1" customFormat="1" ht="12.75" customHeight="1" x14ac:dyDescent="0.2">
      <c r="A417" s="111" t="s">
        <v>833</v>
      </c>
      <c r="B417" s="97" t="s">
        <v>836</v>
      </c>
      <c r="C417" s="112" t="s">
        <v>837</v>
      </c>
      <c r="D417" s="99">
        <f>IF(D293-D292+D410-D409&gt;=0,D293-D292+D410-D409,0)</f>
        <v>0</v>
      </c>
      <c r="E417" s="99">
        <f>IF(E293-E292+E410-E409&gt;=0,E293-E292+E410-E409,0)</f>
        <v>0</v>
      </c>
      <c r="F417" s="100" t="str">
        <f t="shared" si="8"/>
        <v>-</v>
      </c>
    </row>
    <row r="418" spans="1:6" s="1" customFormat="1" ht="12.75" customHeight="1" x14ac:dyDescent="0.2">
      <c r="A418" s="105" t="s">
        <v>838</v>
      </c>
      <c r="B418" s="106" t="s">
        <v>839</v>
      </c>
      <c r="C418" s="107" t="s">
        <v>840</v>
      </c>
      <c r="D418" s="113">
        <f>D294+D411</f>
        <v>42377</v>
      </c>
      <c r="E418" s="113">
        <f>E294+E411</f>
        <v>70363.429999999993</v>
      </c>
      <c r="F418" s="109">
        <f t="shared" si="8"/>
        <v>166.04155556079948</v>
      </c>
    </row>
    <row r="419" spans="1:6" s="137" customFormat="1" ht="20.100000000000001" customHeight="1" x14ac:dyDescent="0.2">
      <c r="A419" s="323" t="s">
        <v>841</v>
      </c>
      <c r="B419" s="324"/>
      <c r="C419" s="92"/>
      <c r="D419" s="110"/>
      <c r="E419" s="110"/>
      <c r="F419" s="95"/>
    </row>
    <row r="420" spans="1:6" s="1" customFormat="1" ht="12.75" customHeight="1" x14ac:dyDescent="0.2">
      <c r="A420" s="96" t="s">
        <v>842</v>
      </c>
      <c r="B420" s="97" t="s">
        <v>843</v>
      </c>
      <c r="C420" s="98" t="s">
        <v>842</v>
      </c>
      <c r="D420" s="99">
        <f>D421+D459+D472+D484+D515</f>
        <v>0</v>
      </c>
      <c r="E420" s="99">
        <f>E421+E459+E472+E484+E515</f>
        <v>0</v>
      </c>
      <c r="F420" s="100" t="str">
        <f t="shared" ref="F420:F483" si="9">IF(D420&lt;&gt;0,IF(E420/D420&gt;=100,"&gt;&gt;100",E420/D420*100),"-")</f>
        <v>-</v>
      </c>
    </row>
    <row r="421" spans="1:6" s="1" customFormat="1" ht="24" customHeight="1" x14ac:dyDescent="0.2">
      <c r="A421" s="96" t="s">
        <v>844</v>
      </c>
      <c r="B421" s="102" t="s">
        <v>845</v>
      </c>
      <c r="C421" s="98" t="s">
        <v>844</v>
      </c>
      <c r="D421" s="99">
        <f>D422+D427+D430+D434+D435+D442+D447+D455</f>
        <v>0</v>
      </c>
      <c r="E421" s="99">
        <f>E422+E427+E430+E434+E435+E442+E447+E455</f>
        <v>0</v>
      </c>
      <c r="F421" s="100" t="str">
        <f t="shared" si="9"/>
        <v>-</v>
      </c>
    </row>
    <row r="422" spans="1:6" s="1" customFormat="1" ht="24" customHeight="1" x14ac:dyDescent="0.2">
      <c r="A422" s="96" t="s">
        <v>846</v>
      </c>
      <c r="B422" s="97" t="s">
        <v>847</v>
      </c>
      <c r="C422" s="98" t="s">
        <v>846</v>
      </c>
      <c r="D422" s="99">
        <f>SUM(D423:D426)</f>
        <v>0</v>
      </c>
      <c r="E422" s="99">
        <f>SUM(E423:E426)</f>
        <v>0</v>
      </c>
      <c r="F422" s="100" t="str">
        <f t="shared" si="9"/>
        <v>-</v>
      </c>
    </row>
    <row r="423" spans="1:6" s="1" customFormat="1" ht="12.75" customHeight="1" x14ac:dyDescent="0.2">
      <c r="A423" s="96" t="s">
        <v>848</v>
      </c>
      <c r="B423" s="97" t="s">
        <v>849</v>
      </c>
      <c r="C423" s="98" t="s">
        <v>848</v>
      </c>
      <c r="D423" s="101">
        <v>0</v>
      </c>
      <c r="E423" s="101">
        <v>0</v>
      </c>
      <c r="F423" s="100" t="str">
        <f t="shared" si="9"/>
        <v>-</v>
      </c>
    </row>
    <row r="424" spans="1:6" s="1" customFormat="1" ht="12.75" customHeight="1" x14ac:dyDescent="0.2">
      <c r="A424" s="96" t="s">
        <v>850</v>
      </c>
      <c r="B424" s="97" t="s">
        <v>851</v>
      </c>
      <c r="C424" s="98" t="s">
        <v>850</v>
      </c>
      <c r="D424" s="101">
        <v>0</v>
      </c>
      <c r="E424" s="101">
        <v>0</v>
      </c>
      <c r="F424" s="100" t="str">
        <f t="shared" si="9"/>
        <v>-</v>
      </c>
    </row>
    <row r="425" spans="1:6" s="1" customFormat="1" ht="12.75" customHeight="1" x14ac:dyDescent="0.2">
      <c r="A425" s="96" t="s">
        <v>852</v>
      </c>
      <c r="B425" s="97" t="s">
        <v>853</v>
      </c>
      <c r="C425" s="98" t="s">
        <v>852</v>
      </c>
      <c r="D425" s="101">
        <v>0</v>
      </c>
      <c r="E425" s="101">
        <v>0</v>
      </c>
      <c r="F425" s="100" t="str">
        <f t="shared" si="9"/>
        <v>-</v>
      </c>
    </row>
    <row r="426" spans="1:6" s="1" customFormat="1" ht="12.75" customHeight="1" x14ac:dyDescent="0.2">
      <c r="A426" s="96" t="s">
        <v>854</v>
      </c>
      <c r="B426" s="97" t="s">
        <v>855</v>
      </c>
      <c r="C426" s="98" t="s">
        <v>854</v>
      </c>
      <c r="D426" s="101">
        <v>0</v>
      </c>
      <c r="E426" s="101">
        <v>0</v>
      </c>
      <c r="F426" s="100" t="str">
        <f t="shared" si="9"/>
        <v>-</v>
      </c>
    </row>
    <row r="427" spans="1:6" s="1" customFormat="1" ht="24" customHeight="1" x14ac:dyDescent="0.2">
      <c r="A427" s="96" t="s">
        <v>856</v>
      </c>
      <c r="B427" s="97" t="s">
        <v>857</v>
      </c>
      <c r="C427" s="98" t="s">
        <v>856</v>
      </c>
      <c r="D427" s="99">
        <f>SUM(D428:D429)</f>
        <v>0</v>
      </c>
      <c r="E427" s="99">
        <f>SUM(E428:E429)</f>
        <v>0</v>
      </c>
      <c r="F427" s="100" t="str">
        <f t="shared" si="9"/>
        <v>-</v>
      </c>
    </row>
    <row r="428" spans="1:6" s="1" customFormat="1" ht="24" customHeight="1" x14ac:dyDescent="0.2">
      <c r="A428" s="96" t="s">
        <v>858</v>
      </c>
      <c r="B428" s="102" t="s">
        <v>859</v>
      </c>
      <c r="C428" s="98" t="s">
        <v>858</v>
      </c>
      <c r="D428" s="101">
        <v>0</v>
      </c>
      <c r="E428" s="101">
        <v>0</v>
      </c>
      <c r="F428" s="100" t="str">
        <f t="shared" si="9"/>
        <v>-</v>
      </c>
    </row>
    <row r="429" spans="1:6" s="1" customFormat="1" ht="24" customHeight="1" x14ac:dyDescent="0.2">
      <c r="A429" s="96" t="s">
        <v>860</v>
      </c>
      <c r="B429" s="102" t="s">
        <v>861</v>
      </c>
      <c r="C429" s="98" t="s">
        <v>860</v>
      </c>
      <c r="D429" s="101">
        <v>0</v>
      </c>
      <c r="E429" s="101">
        <v>0</v>
      </c>
      <c r="F429" s="100" t="str">
        <f t="shared" si="9"/>
        <v>-</v>
      </c>
    </row>
    <row r="430" spans="1:6" s="1" customFormat="1" ht="24" customHeight="1" x14ac:dyDescent="0.2">
      <c r="A430" s="96" t="s">
        <v>862</v>
      </c>
      <c r="B430" s="97" t="s">
        <v>863</v>
      </c>
      <c r="C430" s="98" t="s">
        <v>862</v>
      </c>
      <c r="D430" s="99">
        <f>SUM(D431:D433)</f>
        <v>0</v>
      </c>
      <c r="E430" s="99">
        <f>SUM(E431:E433)</f>
        <v>0</v>
      </c>
      <c r="F430" s="100" t="str">
        <f t="shared" si="9"/>
        <v>-</v>
      </c>
    </row>
    <row r="431" spans="1:6" s="1" customFormat="1" ht="12.75" customHeight="1" x14ac:dyDescent="0.2">
      <c r="A431" s="96" t="s">
        <v>864</v>
      </c>
      <c r="B431" s="97" t="s">
        <v>865</v>
      </c>
      <c r="C431" s="98" t="s">
        <v>864</v>
      </c>
      <c r="D431" s="101">
        <v>0</v>
      </c>
      <c r="E431" s="101">
        <v>0</v>
      </c>
      <c r="F431" s="100" t="str">
        <f t="shared" si="9"/>
        <v>-</v>
      </c>
    </row>
    <row r="432" spans="1:6" s="1" customFormat="1" ht="12.75" customHeight="1" x14ac:dyDescent="0.2">
      <c r="A432" s="96" t="s">
        <v>866</v>
      </c>
      <c r="B432" s="97" t="s">
        <v>867</v>
      </c>
      <c r="C432" s="98" t="s">
        <v>866</v>
      </c>
      <c r="D432" s="101">
        <v>0</v>
      </c>
      <c r="E432" s="101">
        <v>0</v>
      </c>
      <c r="F432" s="100" t="str">
        <f t="shared" si="9"/>
        <v>-</v>
      </c>
    </row>
    <row r="433" spans="1:6" s="1" customFormat="1" ht="12.75" customHeight="1" x14ac:dyDescent="0.2">
      <c r="A433" s="96" t="s">
        <v>868</v>
      </c>
      <c r="B433" s="97" t="s">
        <v>869</v>
      </c>
      <c r="C433" s="98" t="s">
        <v>868</v>
      </c>
      <c r="D433" s="101">
        <v>0</v>
      </c>
      <c r="E433" s="101">
        <v>0</v>
      </c>
      <c r="F433" s="100" t="str">
        <f t="shared" si="9"/>
        <v>-</v>
      </c>
    </row>
    <row r="434" spans="1:6" s="1" customFormat="1" ht="24" customHeight="1" x14ac:dyDescent="0.2">
      <c r="A434" s="96" t="s">
        <v>870</v>
      </c>
      <c r="B434" s="102" t="s">
        <v>871</v>
      </c>
      <c r="C434" s="98" t="s">
        <v>870</v>
      </c>
      <c r="D434" s="101">
        <v>0</v>
      </c>
      <c r="E434" s="101">
        <v>0</v>
      </c>
      <c r="F434" s="100" t="str">
        <f t="shared" si="9"/>
        <v>-</v>
      </c>
    </row>
    <row r="435" spans="1:6" s="1" customFormat="1" ht="24" customHeight="1" x14ac:dyDescent="0.2">
      <c r="A435" s="96" t="s">
        <v>872</v>
      </c>
      <c r="B435" s="97" t="s">
        <v>873</v>
      </c>
      <c r="C435" s="98" t="s">
        <v>872</v>
      </c>
      <c r="D435" s="99">
        <f>SUM(D436:D441)</f>
        <v>0</v>
      </c>
      <c r="E435" s="99">
        <f>SUM(E436:E441)</f>
        <v>0</v>
      </c>
      <c r="F435" s="100" t="str">
        <f t="shared" si="9"/>
        <v>-</v>
      </c>
    </row>
    <row r="436" spans="1:6" s="1" customFormat="1" ht="12.75" customHeight="1" x14ac:dyDescent="0.2">
      <c r="A436" s="96" t="s">
        <v>874</v>
      </c>
      <c r="B436" s="97" t="s">
        <v>875</v>
      </c>
      <c r="C436" s="98" t="s">
        <v>874</v>
      </c>
      <c r="D436" s="101">
        <v>0</v>
      </c>
      <c r="E436" s="101">
        <v>0</v>
      </c>
      <c r="F436" s="100" t="str">
        <f t="shared" si="9"/>
        <v>-</v>
      </c>
    </row>
    <row r="437" spans="1:6" s="1" customFormat="1" ht="24" customHeight="1" x14ac:dyDescent="0.2">
      <c r="A437" s="96" t="s">
        <v>876</v>
      </c>
      <c r="B437" s="97" t="s">
        <v>877</v>
      </c>
      <c r="C437" s="98" t="s">
        <v>876</v>
      </c>
      <c r="D437" s="101">
        <v>0</v>
      </c>
      <c r="E437" s="101">
        <v>0</v>
      </c>
      <c r="F437" s="100" t="str">
        <f t="shared" si="9"/>
        <v>-</v>
      </c>
    </row>
    <row r="438" spans="1:6" s="1" customFormat="1" ht="24" customHeight="1" x14ac:dyDescent="0.2">
      <c r="A438" s="96" t="s">
        <v>878</v>
      </c>
      <c r="B438" s="97" t="s">
        <v>879</v>
      </c>
      <c r="C438" s="98" t="s">
        <v>878</v>
      </c>
      <c r="D438" s="101">
        <v>0</v>
      </c>
      <c r="E438" s="101">
        <v>0</v>
      </c>
      <c r="F438" s="100" t="str">
        <f t="shared" si="9"/>
        <v>-</v>
      </c>
    </row>
    <row r="439" spans="1:6" s="1" customFormat="1" ht="12.75" customHeight="1" x14ac:dyDescent="0.2">
      <c r="A439" s="96" t="s">
        <v>880</v>
      </c>
      <c r="B439" s="97" t="s">
        <v>881</v>
      </c>
      <c r="C439" s="98" t="s">
        <v>880</v>
      </c>
      <c r="D439" s="101">
        <v>0</v>
      </c>
      <c r="E439" s="101">
        <v>0</v>
      </c>
      <c r="F439" s="100" t="str">
        <f t="shared" si="9"/>
        <v>-</v>
      </c>
    </row>
    <row r="440" spans="1:6" s="1" customFormat="1" ht="12.75" customHeight="1" x14ac:dyDescent="0.2">
      <c r="A440" s="96" t="s">
        <v>882</v>
      </c>
      <c r="B440" s="97" t="s">
        <v>883</v>
      </c>
      <c r="C440" s="98" t="s">
        <v>882</v>
      </c>
      <c r="D440" s="101">
        <v>0</v>
      </c>
      <c r="E440" s="101">
        <v>0</v>
      </c>
      <c r="F440" s="100" t="str">
        <f t="shared" si="9"/>
        <v>-</v>
      </c>
    </row>
    <row r="441" spans="1:6" s="1" customFormat="1" ht="12.75" customHeight="1" x14ac:dyDescent="0.2">
      <c r="A441" s="96" t="s">
        <v>884</v>
      </c>
      <c r="B441" s="97" t="s">
        <v>885</v>
      </c>
      <c r="C441" s="98" t="s">
        <v>884</v>
      </c>
      <c r="D441" s="101">
        <v>0</v>
      </c>
      <c r="E441" s="101">
        <v>0</v>
      </c>
      <c r="F441" s="100" t="str">
        <f t="shared" si="9"/>
        <v>-</v>
      </c>
    </row>
    <row r="442" spans="1:6" s="1" customFormat="1" ht="24" customHeight="1" x14ac:dyDescent="0.2">
      <c r="A442" s="96" t="s">
        <v>886</v>
      </c>
      <c r="B442" s="97" t="s">
        <v>887</v>
      </c>
      <c r="C442" s="98" t="s">
        <v>886</v>
      </c>
      <c r="D442" s="99">
        <f>SUM(D443:D446)</f>
        <v>0</v>
      </c>
      <c r="E442" s="99">
        <f>SUM(E443:E446)</f>
        <v>0</v>
      </c>
      <c r="F442" s="100" t="str">
        <f t="shared" si="9"/>
        <v>-</v>
      </c>
    </row>
    <row r="443" spans="1:6" s="1" customFormat="1" ht="12.75" customHeight="1" x14ac:dyDescent="0.2">
      <c r="A443" s="96" t="s">
        <v>888</v>
      </c>
      <c r="B443" s="97" t="s">
        <v>889</v>
      </c>
      <c r="C443" s="98" t="s">
        <v>888</v>
      </c>
      <c r="D443" s="101">
        <v>0</v>
      </c>
      <c r="E443" s="101">
        <v>0</v>
      </c>
      <c r="F443" s="100" t="str">
        <f t="shared" si="9"/>
        <v>-</v>
      </c>
    </row>
    <row r="444" spans="1:6" s="1" customFormat="1" ht="12.75" customHeight="1" x14ac:dyDescent="0.2">
      <c r="A444" s="96" t="s">
        <v>890</v>
      </c>
      <c r="B444" s="97" t="s">
        <v>891</v>
      </c>
      <c r="C444" s="98" t="s">
        <v>890</v>
      </c>
      <c r="D444" s="101">
        <v>0</v>
      </c>
      <c r="E444" s="101">
        <v>0</v>
      </c>
      <c r="F444" s="100" t="str">
        <f t="shared" si="9"/>
        <v>-</v>
      </c>
    </row>
    <row r="445" spans="1:6" s="1" customFormat="1" ht="12.75" customHeight="1" x14ac:dyDescent="0.2">
      <c r="A445" s="96" t="s">
        <v>892</v>
      </c>
      <c r="B445" s="97" t="s">
        <v>893</v>
      </c>
      <c r="C445" s="98" t="s">
        <v>892</v>
      </c>
      <c r="D445" s="101">
        <v>0</v>
      </c>
      <c r="E445" s="101">
        <v>0</v>
      </c>
      <c r="F445" s="100" t="str">
        <f t="shared" si="9"/>
        <v>-</v>
      </c>
    </row>
    <row r="446" spans="1:6" s="1" customFormat="1" ht="12.75" customHeight="1" x14ac:dyDescent="0.2">
      <c r="A446" s="96" t="s">
        <v>894</v>
      </c>
      <c r="B446" s="97" t="s">
        <v>895</v>
      </c>
      <c r="C446" s="98" t="s">
        <v>894</v>
      </c>
      <c r="D446" s="101">
        <v>0</v>
      </c>
      <c r="E446" s="101">
        <v>0</v>
      </c>
      <c r="F446" s="100" t="str">
        <f t="shared" si="9"/>
        <v>-</v>
      </c>
    </row>
    <row r="447" spans="1:6" s="1" customFormat="1" ht="12.75" customHeight="1" x14ac:dyDescent="0.2">
      <c r="A447" s="96" t="s">
        <v>896</v>
      </c>
      <c r="B447" s="97" t="s">
        <v>897</v>
      </c>
      <c r="C447" s="98" t="s">
        <v>896</v>
      </c>
      <c r="D447" s="99">
        <f>SUM(D448:D454)</f>
        <v>0</v>
      </c>
      <c r="E447" s="99">
        <f>SUM(E448:E454)</f>
        <v>0</v>
      </c>
      <c r="F447" s="100" t="str">
        <f t="shared" si="9"/>
        <v>-</v>
      </c>
    </row>
    <row r="448" spans="1:6" s="1" customFormat="1" ht="12.75" customHeight="1" x14ac:dyDescent="0.2">
      <c r="A448" s="96" t="s">
        <v>898</v>
      </c>
      <c r="B448" s="97" t="s">
        <v>899</v>
      </c>
      <c r="C448" s="98" t="s">
        <v>898</v>
      </c>
      <c r="D448" s="101">
        <v>0</v>
      </c>
      <c r="E448" s="101">
        <v>0</v>
      </c>
      <c r="F448" s="100" t="str">
        <f t="shared" si="9"/>
        <v>-</v>
      </c>
    </row>
    <row r="449" spans="1:6" s="1" customFormat="1" ht="12.75" customHeight="1" x14ac:dyDescent="0.2">
      <c r="A449" s="96" t="s">
        <v>900</v>
      </c>
      <c r="B449" s="97" t="s">
        <v>901</v>
      </c>
      <c r="C449" s="98" t="s">
        <v>900</v>
      </c>
      <c r="D449" s="101">
        <v>0</v>
      </c>
      <c r="E449" s="101">
        <v>0</v>
      </c>
      <c r="F449" s="100" t="str">
        <f t="shared" si="9"/>
        <v>-</v>
      </c>
    </row>
    <row r="450" spans="1:6" s="1" customFormat="1" ht="12.75" customHeight="1" x14ac:dyDescent="0.2">
      <c r="A450" s="96" t="s">
        <v>902</v>
      </c>
      <c r="B450" s="97" t="s">
        <v>903</v>
      </c>
      <c r="C450" s="98" t="s">
        <v>902</v>
      </c>
      <c r="D450" s="101">
        <v>0</v>
      </c>
      <c r="E450" s="101">
        <v>0</v>
      </c>
      <c r="F450" s="100" t="str">
        <f t="shared" si="9"/>
        <v>-</v>
      </c>
    </row>
    <row r="451" spans="1:6" s="1" customFormat="1" ht="12.75" customHeight="1" x14ac:dyDescent="0.2">
      <c r="A451" s="96" t="s">
        <v>904</v>
      </c>
      <c r="B451" s="97" t="s">
        <v>905</v>
      </c>
      <c r="C451" s="98" t="s">
        <v>904</v>
      </c>
      <c r="D451" s="101">
        <v>0</v>
      </c>
      <c r="E451" s="101">
        <v>0</v>
      </c>
      <c r="F451" s="100" t="str">
        <f t="shared" si="9"/>
        <v>-</v>
      </c>
    </row>
    <row r="452" spans="1:6" s="1" customFormat="1" ht="12.75" customHeight="1" x14ac:dyDescent="0.2">
      <c r="A452" s="96" t="s">
        <v>906</v>
      </c>
      <c r="B452" s="97" t="s">
        <v>907</v>
      </c>
      <c r="C452" s="98" t="s">
        <v>906</v>
      </c>
      <c r="D452" s="101">
        <v>0</v>
      </c>
      <c r="E452" s="101">
        <v>0</v>
      </c>
      <c r="F452" s="100" t="str">
        <f t="shared" si="9"/>
        <v>-</v>
      </c>
    </row>
    <row r="453" spans="1:6" s="1" customFormat="1" ht="24" customHeight="1" x14ac:dyDescent="0.2">
      <c r="A453" s="96" t="s">
        <v>908</v>
      </c>
      <c r="B453" s="97" t="s">
        <v>909</v>
      </c>
      <c r="C453" s="98" t="s">
        <v>908</v>
      </c>
      <c r="D453" s="101">
        <v>0</v>
      </c>
      <c r="E453" s="101">
        <v>0</v>
      </c>
      <c r="F453" s="100" t="str">
        <f t="shared" si="9"/>
        <v>-</v>
      </c>
    </row>
    <row r="454" spans="1:6" s="1" customFormat="1" ht="24" customHeight="1" x14ac:dyDescent="0.2">
      <c r="A454" s="96" t="s">
        <v>910</v>
      </c>
      <c r="B454" s="102" t="s">
        <v>911</v>
      </c>
      <c r="C454" s="98" t="s">
        <v>910</v>
      </c>
      <c r="D454" s="101">
        <v>0</v>
      </c>
      <c r="E454" s="101">
        <v>0</v>
      </c>
      <c r="F454" s="100" t="str">
        <f t="shared" si="9"/>
        <v>-</v>
      </c>
    </row>
    <row r="455" spans="1:6" s="1" customFormat="1" ht="12.75" customHeight="1" x14ac:dyDescent="0.2">
      <c r="A455" s="96" t="s">
        <v>912</v>
      </c>
      <c r="B455" s="102" t="s">
        <v>913</v>
      </c>
      <c r="C455" s="98" t="s">
        <v>912</v>
      </c>
      <c r="D455" s="99">
        <f>SUM(D456:D458)</f>
        <v>0</v>
      </c>
      <c r="E455" s="99">
        <f>SUM(E456:E458)</f>
        <v>0</v>
      </c>
      <c r="F455" s="100" t="str">
        <f t="shared" si="9"/>
        <v>-</v>
      </c>
    </row>
    <row r="456" spans="1:6" s="1" customFormat="1" ht="24" customHeight="1" x14ac:dyDescent="0.2">
      <c r="A456" s="96" t="s">
        <v>914</v>
      </c>
      <c r="B456" s="102" t="s">
        <v>915</v>
      </c>
      <c r="C456" s="98" t="s">
        <v>914</v>
      </c>
      <c r="D456" s="101">
        <v>0</v>
      </c>
      <c r="E456" s="101">
        <v>0</v>
      </c>
      <c r="F456" s="100" t="str">
        <f t="shared" si="9"/>
        <v>-</v>
      </c>
    </row>
    <row r="457" spans="1:6" s="1" customFormat="1" ht="24" customHeight="1" x14ac:dyDescent="0.2">
      <c r="A457" s="96" t="s">
        <v>916</v>
      </c>
      <c r="B457" s="102" t="s">
        <v>917</v>
      </c>
      <c r="C457" s="98" t="s">
        <v>916</v>
      </c>
      <c r="D457" s="101">
        <v>0</v>
      </c>
      <c r="E457" s="101">
        <v>0</v>
      </c>
      <c r="F457" s="100" t="str">
        <f t="shared" si="9"/>
        <v>-</v>
      </c>
    </row>
    <row r="458" spans="1:6" s="1" customFormat="1" ht="12.75" customHeight="1" x14ac:dyDescent="0.2">
      <c r="A458" s="96" t="s">
        <v>918</v>
      </c>
      <c r="B458" s="102" t="s">
        <v>919</v>
      </c>
      <c r="C458" s="98" t="s">
        <v>918</v>
      </c>
      <c r="D458" s="101">
        <v>0</v>
      </c>
      <c r="E458" s="101">
        <v>0</v>
      </c>
      <c r="F458" s="100" t="str">
        <f t="shared" si="9"/>
        <v>-</v>
      </c>
    </row>
    <row r="459" spans="1:6" s="1" customFormat="1" ht="12.75" customHeight="1" x14ac:dyDescent="0.2">
      <c r="A459" s="96" t="s">
        <v>920</v>
      </c>
      <c r="B459" s="97" t="s">
        <v>921</v>
      </c>
      <c r="C459" s="98" t="s">
        <v>920</v>
      </c>
      <c r="D459" s="99">
        <f>D460+D463+D466+D469</f>
        <v>0</v>
      </c>
      <c r="E459" s="99">
        <f>E460+E463+E466+E469</f>
        <v>0</v>
      </c>
      <c r="F459" s="100" t="str">
        <f t="shared" si="9"/>
        <v>-</v>
      </c>
    </row>
    <row r="460" spans="1:6" s="1" customFormat="1" ht="12.75" customHeight="1" x14ac:dyDescent="0.2">
      <c r="A460" s="96" t="s">
        <v>922</v>
      </c>
      <c r="B460" s="97" t="s">
        <v>923</v>
      </c>
      <c r="C460" s="98" t="s">
        <v>922</v>
      </c>
      <c r="D460" s="99">
        <f>SUM(D461:D462)</f>
        <v>0</v>
      </c>
      <c r="E460" s="99">
        <f>SUM(E461:E462)</f>
        <v>0</v>
      </c>
      <c r="F460" s="100" t="str">
        <f t="shared" si="9"/>
        <v>-</v>
      </c>
    </row>
    <row r="461" spans="1:6" s="1" customFormat="1" ht="12.75" customHeight="1" x14ac:dyDescent="0.2">
      <c r="A461" s="96" t="s">
        <v>924</v>
      </c>
      <c r="B461" s="97" t="s">
        <v>925</v>
      </c>
      <c r="C461" s="98" t="s">
        <v>924</v>
      </c>
      <c r="D461" s="101">
        <v>0</v>
      </c>
      <c r="E461" s="101">
        <v>0</v>
      </c>
      <c r="F461" s="100" t="str">
        <f t="shared" si="9"/>
        <v>-</v>
      </c>
    </row>
    <row r="462" spans="1:6" s="1" customFormat="1" ht="12.75" customHeight="1" x14ac:dyDescent="0.2">
      <c r="A462" s="96" t="s">
        <v>926</v>
      </c>
      <c r="B462" s="97" t="s">
        <v>927</v>
      </c>
      <c r="C462" s="98" t="s">
        <v>926</v>
      </c>
      <c r="D462" s="101">
        <v>0</v>
      </c>
      <c r="E462" s="101">
        <v>0</v>
      </c>
      <c r="F462" s="100" t="str">
        <f t="shared" si="9"/>
        <v>-</v>
      </c>
    </row>
    <row r="463" spans="1:6" s="1" customFormat="1" ht="12.75" customHeight="1" x14ac:dyDescent="0.2">
      <c r="A463" s="96" t="s">
        <v>928</v>
      </c>
      <c r="B463" s="97" t="s">
        <v>929</v>
      </c>
      <c r="C463" s="98" t="s">
        <v>928</v>
      </c>
      <c r="D463" s="99">
        <f>SUM(D464:D465)</f>
        <v>0</v>
      </c>
      <c r="E463" s="99">
        <f>SUM(E464:E465)</f>
        <v>0</v>
      </c>
      <c r="F463" s="100" t="str">
        <f t="shared" si="9"/>
        <v>-</v>
      </c>
    </row>
    <row r="464" spans="1:6" s="1" customFormat="1" ht="12.75" customHeight="1" x14ac:dyDescent="0.2">
      <c r="A464" s="96" t="s">
        <v>930</v>
      </c>
      <c r="B464" s="97" t="s">
        <v>931</v>
      </c>
      <c r="C464" s="98" t="s">
        <v>930</v>
      </c>
      <c r="D464" s="101">
        <v>0</v>
      </c>
      <c r="E464" s="101">
        <v>0</v>
      </c>
      <c r="F464" s="100" t="str">
        <f t="shared" si="9"/>
        <v>-</v>
      </c>
    </row>
    <row r="465" spans="1:6" s="1" customFormat="1" ht="12.75" customHeight="1" x14ac:dyDescent="0.2">
      <c r="A465" s="96" t="s">
        <v>932</v>
      </c>
      <c r="B465" s="97" t="s">
        <v>933</v>
      </c>
      <c r="C465" s="98" t="s">
        <v>932</v>
      </c>
      <c r="D465" s="101">
        <v>0</v>
      </c>
      <c r="E465" s="101">
        <v>0</v>
      </c>
      <c r="F465" s="100" t="str">
        <f t="shared" si="9"/>
        <v>-</v>
      </c>
    </row>
    <row r="466" spans="1:6" s="1" customFormat="1" ht="12.75" customHeight="1" x14ac:dyDescent="0.2">
      <c r="A466" s="96" t="s">
        <v>934</v>
      </c>
      <c r="B466" s="97" t="s">
        <v>935</v>
      </c>
      <c r="C466" s="98" t="s">
        <v>934</v>
      </c>
      <c r="D466" s="99">
        <f>SUM(D467:D468)</f>
        <v>0</v>
      </c>
      <c r="E466" s="99">
        <f>SUM(E467:E468)</f>
        <v>0</v>
      </c>
      <c r="F466" s="100" t="str">
        <f t="shared" si="9"/>
        <v>-</v>
      </c>
    </row>
    <row r="467" spans="1:6" s="1" customFormat="1" ht="12.75" customHeight="1" x14ac:dyDescent="0.2">
      <c r="A467" s="96" t="s">
        <v>936</v>
      </c>
      <c r="B467" s="97" t="s">
        <v>937</v>
      </c>
      <c r="C467" s="98" t="s">
        <v>936</v>
      </c>
      <c r="D467" s="101">
        <v>0</v>
      </c>
      <c r="E467" s="101">
        <v>0</v>
      </c>
      <c r="F467" s="100" t="str">
        <f t="shared" si="9"/>
        <v>-</v>
      </c>
    </row>
    <row r="468" spans="1:6" s="1" customFormat="1" ht="12.75" customHeight="1" x14ac:dyDescent="0.2">
      <c r="A468" s="96" t="s">
        <v>938</v>
      </c>
      <c r="B468" s="97" t="s">
        <v>939</v>
      </c>
      <c r="C468" s="98" t="s">
        <v>938</v>
      </c>
      <c r="D468" s="101">
        <v>0</v>
      </c>
      <c r="E468" s="101">
        <v>0</v>
      </c>
      <c r="F468" s="100" t="str">
        <f t="shared" si="9"/>
        <v>-</v>
      </c>
    </row>
    <row r="469" spans="1:6" s="1" customFormat="1" ht="12.75" customHeight="1" x14ac:dyDescent="0.2">
      <c r="A469" s="96" t="s">
        <v>940</v>
      </c>
      <c r="B469" s="97" t="s">
        <v>941</v>
      </c>
      <c r="C469" s="98" t="s">
        <v>940</v>
      </c>
      <c r="D469" s="99">
        <f>SUM(D470:D471)</f>
        <v>0</v>
      </c>
      <c r="E469" s="99">
        <f>SUM(E470:E471)</f>
        <v>0</v>
      </c>
      <c r="F469" s="100" t="str">
        <f t="shared" si="9"/>
        <v>-</v>
      </c>
    </row>
    <row r="470" spans="1:6" s="1" customFormat="1" ht="12.75" customHeight="1" x14ac:dyDescent="0.2">
      <c r="A470" s="96" t="s">
        <v>942</v>
      </c>
      <c r="B470" s="97" t="s">
        <v>943</v>
      </c>
      <c r="C470" s="98" t="s">
        <v>942</v>
      </c>
      <c r="D470" s="101">
        <v>0</v>
      </c>
      <c r="E470" s="101">
        <v>0</v>
      </c>
      <c r="F470" s="100" t="str">
        <f t="shared" si="9"/>
        <v>-</v>
      </c>
    </row>
    <row r="471" spans="1:6" s="1" customFormat="1" ht="12.75" customHeight="1" x14ac:dyDescent="0.2">
      <c r="A471" s="96" t="s">
        <v>944</v>
      </c>
      <c r="B471" s="97" t="s">
        <v>945</v>
      </c>
      <c r="C471" s="98" t="s">
        <v>944</v>
      </c>
      <c r="D471" s="101">
        <v>0</v>
      </c>
      <c r="E471" s="101">
        <v>0</v>
      </c>
      <c r="F471" s="100" t="str">
        <f t="shared" si="9"/>
        <v>-</v>
      </c>
    </row>
    <row r="472" spans="1:6" s="1" customFormat="1" ht="12.75" customHeight="1" x14ac:dyDescent="0.2">
      <c r="A472" s="96" t="s">
        <v>946</v>
      </c>
      <c r="B472" s="97" t="s">
        <v>947</v>
      </c>
      <c r="C472" s="98" t="s">
        <v>946</v>
      </c>
      <c r="D472" s="99">
        <f>D473+D477+D478+D481</f>
        <v>0</v>
      </c>
      <c r="E472" s="99">
        <f>E473+E477+E478+E481</f>
        <v>0</v>
      </c>
      <c r="F472" s="100" t="str">
        <f t="shared" si="9"/>
        <v>-</v>
      </c>
    </row>
    <row r="473" spans="1:6" s="1" customFormat="1" ht="24" customHeight="1" x14ac:dyDescent="0.2">
      <c r="A473" s="96" t="s">
        <v>948</v>
      </c>
      <c r="B473" s="97" t="s">
        <v>949</v>
      </c>
      <c r="C473" s="98" t="s">
        <v>948</v>
      </c>
      <c r="D473" s="99">
        <f>SUM(D474:D476)</f>
        <v>0</v>
      </c>
      <c r="E473" s="99">
        <f>SUM(E474:E476)</f>
        <v>0</v>
      </c>
      <c r="F473" s="100" t="str">
        <f t="shared" si="9"/>
        <v>-</v>
      </c>
    </row>
    <row r="474" spans="1:6" s="1" customFormat="1" ht="12.75" customHeight="1" x14ac:dyDescent="0.2">
      <c r="A474" s="96" t="s">
        <v>950</v>
      </c>
      <c r="B474" s="97" t="s">
        <v>951</v>
      </c>
      <c r="C474" s="98" t="s">
        <v>950</v>
      </c>
      <c r="D474" s="101">
        <v>0</v>
      </c>
      <c r="E474" s="101">
        <v>0</v>
      </c>
      <c r="F474" s="100" t="str">
        <f t="shared" si="9"/>
        <v>-</v>
      </c>
    </row>
    <row r="475" spans="1:6" s="1" customFormat="1" ht="12.75" customHeight="1" x14ac:dyDescent="0.2">
      <c r="A475" s="96" t="s">
        <v>952</v>
      </c>
      <c r="B475" s="97" t="s">
        <v>953</v>
      </c>
      <c r="C475" s="98" t="s">
        <v>952</v>
      </c>
      <c r="D475" s="101">
        <v>0</v>
      </c>
      <c r="E475" s="101">
        <v>0</v>
      </c>
      <c r="F475" s="100" t="str">
        <f t="shared" si="9"/>
        <v>-</v>
      </c>
    </row>
    <row r="476" spans="1:6" s="1" customFormat="1" ht="12.75" customHeight="1" x14ac:dyDescent="0.2">
      <c r="A476" s="96" t="s">
        <v>954</v>
      </c>
      <c r="B476" s="97" t="s">
        <v>955</v>
      </c>
      <c r="C476" s="98" t="s">
        <v>954</v>
      </c>
      <c r="D476" s="101">
        <v>0</v>
      </c>
      <c r="E476" s="101">
        <v>0</v>
      </c>
      <c r="F476" s="100" t="str">
        <f t="shared" si="9"/>
        <v>-</v>
      </c>
    </row>
    <row r="477" spans="1:6" s="1" customFormat="1" ht="24" customHeight="1" x14ac:dyDescent="0.2">
      <c r="A477" s="96" t="s">
        <v>956</v>
      </c>
      <c r="B477" s="102" t="s">
        <v>957</v>
      </c>
      <c r="C477" s="98" t="s">
        <v>956</v>
      </c>
      <c r="D477" s="101">
        <v>0</v>
      </c>
      <c r="E477" s="101">
        <v>0</v>
      </c>
      <c r="F477" s="100" t="str">
        <f t="shared" si="9"/>
        <v>-</v>
      </c>
    </row>
    <row r="478" spans="1:6" s="1" customFormat="1" ht="24" customHeight="1" x14ac:dyDescent="0.2">
      <c r="A478" s="96" t="s">
        <v>958</v>
      </c>
      <c r="B478" s="97" t="s">
        <v>959</v>
      </c>
      <c r="C478" s="98" t="s">
        <v>958</v>
      </c>
      <c r="D478" s="99">
        <f>SUM(D479:D480)</f>
        <v>0</v>
      </c>
      <c r="E478" s="99">
        <f>SUM(E479:E480)</f>
        <v>0</v>
      </c>
      <c r="F478" s="100" t="str">
        <f t="shared" si="9"/>
        <v>-</v>
      </c>
    </row>
    <row r="479" spans="1:6" s="1" customFormat="1" ht="24" customHeight="1" x14ac:dyDescent="0.2">
      <c r="A479" s="96" t="s">
        <v>960</v>
      </c>
      <c r="B479" s="102" t="s">
        <v>961</v>
      </c>
      <c r="C479" s="98" t="s">
        <v>960</v>
      </c>
      <c r="D479" s="101">
        <v>0</v>
      </c>
      <c r="E479" s="101">
        <v>0</v>
      </c>
      <c r="F479" s="100" t="str">
        <f t="shared" si="9"/>
        <v>-</v>
      </c>
    </row>
    <row r="480" spans="1:6" s="1" customFormat="1" ht="12.75" customHeight="1" x14ac:dyDescent="0.2">
      <c r="A480" s="96" t="s">
        <v>962</v>
      </c>
      <c r="B480" s="97" t="s">
        <v>963</v>
      </c>
      <c r="C480" s="98" t="s">
        <v>962</v>
      </c>
      <c r="D480" s="101">
        <v>0</v>
      </c>
      <c r="E480" s="101">
        <v>0</v>
      </c>
      <c r="F480" s="100" t="str">
        <f t="shared" si="9"/>
        <v>-</v>
      </c>
    </row>
    <row r="481" spans="1:6" s="1" customFormat="1" ht="24" customHeight="1" x14ac:dyDescent="0.2">
      <c r="A481" s="96" t="s">
        <v>964</v>
      </c>
      <c r="B481" s="97" t="s">
        <v>965</v>
      </c>
      <c r="C481" s="98" t="s">
        <v>964</v>
      </c>
      <c r="D481" s="99">
        <f>SUM(D482:D483)</f>
        <v>0</v>
      </c>
      <c r="E481" s="99">
        <f>SUM(E482:E483)</f>
        <v>0</v>
      </c>
      <c r="F481" s="100" t="str">
        <f t="shared" si="9"/>
        <v>-</v>
      </c>
    </row>
    <row r="482" spans="1:6" s="1" customFormat="1" ht="12.75" customHeight="1" x14ac:dyDescent="0.2">
      <c r="A482" s="96" t="s">
        <v>966</v>
      </c>
      <c r="B482" s="97" t="s">
        <v>967</v>
      </c>
      <c r="C482" s="98" t="s">
        <v>966</v>
      </c>
      <c r="D482" s="101">
        <v>0</v>
      </c>
      <c r="E482" s="101">
        <v>0</v>
      </c>
      <c r="F482" s="100" t="str">
        <f t="shared" si="9"/>
        <v>-</v>
      </c>
    </row>
    <row r="483" spans="1:6" s="1" customFormat="1" ht="12.75" customHeight="1" x14ac:dyDescent="0.2">
      <c r="A483" s="96" t="s">
        <v>968</v>
      </c>
      <c r="B483" s="97" t="s">
        <v>969</v>
      </c>
      <c r="C483" s="98" t="s">
        <v>968</v>
      </c>
      <c r="D483" s="101">
        <v>0</v>
      </c>
      <c r="E483" s="101">
        <v>0</v>
      </c>
      <c r="F483" s="100" t="str">
        <f t="shared" si="9"/>
        <v>-</v>
      </c>
    </row>
    <row r="484" spans="1:6" s="1" customFormat="1" ht="12.75" customHeight="1" x14ac:dyDescent="0.2">
      <c r="A484" s="96" t="s">
        <v>970</v>
      </c>
      <c r="B484" s="97" t="s">
        <v>971</v>
      </c>
      <c r="C484" s="98" t="s">
        <v>970</v>
      </c>
      <c r="D484" s="99">
        <f>D485+D490+D494+D495+D502+D507</f>
        <v>0</v>
      </c>
      <c r="E484" s="99">
        <f>E485+E490+E494+E495+E502+E507</f>
        <v>0</v>
      </c>
      <c r="F484" s="100" t="str">
        <f t="shared" ref="F484:F547" si="10">IF(D484&lt;&gt;0,IF(E484/D484&gt;=100,"&gt;&gt;100",E484/D484*100),"-")</f>
        <v>-</v>
      </c>
    </row>
    <row r="485" spans="1:6" s="1" customFormat="1" ht="24" customHeight="1" x14ac:dyDescent="0.2">
      <c r="A485" s="96" t="s">
        <v>972</v>
      </c>
      <c r="B485" s="97" t="s">
        <v>973</v>
      </c>
      <c r="C485" s="98" t="s">
        <v>972</v>
      </c>
      <c r="D485" s="99">
        <f>SUM(D486:D489)</f>
        <v>0</v>
      </c>
      <c r="E485" s="99">
        <f>SUM(E486:E489)</f>
        <v>0</v>
      </c>
      <c r="F485" s="100" t="str">
        <f t="shared" si="10"/>
        <v>-</v>
      </c>
    </row>
    <row r="486" spans="1:6" s="1" customFormat="1" ht="12.75" customHeight="1" x14ac:dyDescent="0.2">
      <c r="A486" s="96" t="s">
        <v>974</v>
      </c>
      <c r="B486" s="97" t="s">
        <v>975</v>
      </c>
      <c r="C486" s="98" t="s">
        <v>974</v>
      </c>
      <c r="D486" s="101">
        <v>0</v>
      </c>
      <c r="E486" s="101">
        <v>0</v>
      </c>
      <c r="F486" s="100" t="str">
        <f t="shared" si="10"/>
        <v>-</v>
      </c>
    </row>
    <row r="487" spans="1:6" s="1" customFormat="1" ht="12.75" customHeight="1" x14ac:dyDescent="0.2">
      <c r="A487" s="96" t="s">
        <v>976</v>
      </c>
      <c r="B487" s="97" t="s">
        <v>977</v>
      </c>
      <c r="C487" s="98" t="s">
        <v>976</v>
      </c>
      <c r="D487" s="101">
        <v>0</v>
      </c>
      <c r="E487" s="101">
        <v>0</v>
      </c>
      <c r="F487" s="100" t="str">
        <f t="shared" si="10"/>
        <v>-</v>
      </c>
    </row>
    <row r="488" spans="1:6" s="1" customFormat="1" ht="12.75" customHeight="1" x14ac:dyDescent="0.2">
      <c r="A488" s="96" t="s">
        <v>978</v>
      </c>
      <c r="B488" s="97" t="s">
        <v>979</v>
      </c>
      <c r="C488" s="98" t="s">
        <v>978</v>
      </c>
      <c r="D488" s="101">
        <v>0</v>
      </c>
      <c r="E488" s="101">
        <v>0</v>
      </c>
      <c r="F488" s="100" t="str">
        <f t="shared" si="10"/>
        <v>-</v>
      </c>
    </row>
    <row r="489" spans="1:6" s="1" customFormat="1" ht="12.75" customHeight="1" x14ac:dyDescent="0.2">
      <c r="A489" s="96" t="s">
        <v>980</v>
      </c>
      <c r="B489" s="97" t="s">
        <v>981</v>
      </c>
      <c r="C489" s="98" t="s">
        <v>980</v>
      </c>
      <c r="D489" s="101">
        <v>0</v>
      </c>
      <c r="E489" s="101">
        <v>0</v>
      </c>
      <c r="F489" s="100" t="str">
        <f t="shared" si="10"/>
        <v>-</v>
      </c>
    </row>
    <row r="490" spans="1:6" s="1" customFormat="1" ht="24" customHeight="1" x14ac:dyDescent="0.2">
      <c r="A490" s="96" t="s">
        <v>982</v>
      </c>
      <c r="B490" s="97" t="s">
        <v>983</v>
      </c>
      <c r="C490" s="98" t="s">
        <v>982</v>
      </c>
      <c r="D490" s="99">
        <f>SUM(D491:D493)</f>
        <v>0</v>
      </c>
      <c r="E490" s="99">
        <f>SUM(E491:E493)</f>
        <v>0</v>
      </c>
      <c r="F490" s="100" t="str">
        <f t="shared" si="10"/>
        <v>-</v>
      </c>
    </row>
    <row r="491" spans="1:6" s="1" customFormat="1" ht="12.75" customHeight="1" x14ac:dyDescent="0.2">
      <c r="A491" s="96" t="s">
        <v>984</v>
      </c>
      <c r="B491" s="97" t="s">
        <v>985</v>
      </c>
      <c r="C491" s="98" t="s">
        <v>984</v>
      </c>
      <c r="D491" s="101">
        <v>0</v>
      </c>
      <c r="E491" s="101">
        <v>0</v>
      </c>
      <c r="F491" s="100" t="str">
        <f t="shared" si="10"/>
        <v>-</v>
      </c>
    </row>
    <row r="492" spans="1:6" s="1" customFormat="1" ht="12.75" customHeight="1" x14ac:dyDescent="0.2">
      <c r="A492" s="96" t="s">
        <v>986</v>
      </c>
      <c r="B492" s="97" t="s">
        <v>987</v>
      </c>
      <c r="C492" s="98" t="s">
        <v>986</v>
      </c>
      <c r="D492" s="101">
        <v>0</v>
      </c>
      <c r="E492" s="101">
        <v>0</v>
      </c>
      <c r="F492" s="100" t="str">
        <f t="shared" si="10"/>
        <v>-</v>
      </c>
    </row>
    <row r="493" spans="1:6" s="1" customFormat="1" ht="12.75" customHeight="1" x14ac:dyDescent="0.2">
      <c r="A493" s="96" t="s">
        <v>988</v>
      </c>
      <c r="B493" s="97" t="s">
        <v>989</v>
      </c>
      <c r="C493" s="98" t="s">
        <v>988</v>
      </c>
      <c r="D493" s="101">
        <v>0</v>
      </c>
      <c r="E493" s="101">
        <v>0</v>
      </c>
      <c r="F493" s="100" t="str">
        <f t="shared" si="10"/>
        <v>-</v>
      </c>
    </row>
    <row r="494" spans="1:6" s="1" customFormat="1" ht="12.75" customHeight="1" x14ac:dyDescent="0.2">
      <c r="A494" s="96" t="s">
        <v>990</v>
      </c>
      <c r="B494" s="97" t="s">
        <v>991</v>
      </c>
      <c r="C494" s="98" t="s">
        <v>990</v>
      </c>
      <c r="D494" s="101">
        <v>0</v>
      </c>
      <c r="E494" s="101">
        <v>0</v>
      </c>
      <c r="F494" s="100" t="str">
        <f t="shared" si="10"/>
        <v>-</v>
      </c>
    </row>
    <row r="495" spans="1:6" s="1" customFormat="1" ht="24" customHeight="1" x14ac:dyDescent="0.2">
      <c r="A495" s="96" t="s">
        <v>992</v>
      </c>
      <c r="B495" s="97" t="s">
        <v>993</v>
      </c>
      <c r="C495" s="98" t="s">
        <v>992</v>
      </c>
      <c r="D495" s="99">
        <f>SUM(D496:D501)</f>
        <v>0</v>
      </c>
      <c r="E495" s="99">
        <f>SUM(E496:E501)</f>
        <v>0</v>
      </c>
      <c r="F495" s="100" t="str">
        <f t="shared" si="10"/>
        <v>-</v>
      </c>
    </row>
    <row r="496" spans="1:6" s="1" customFormat="1" ht="12.75" customHeight="1" x14ac:dyDescent="0.2">
      <c r="A496" s="96" t="s">
        <v>994</v>
      </c>
      <c r="B496" s="97" t="s">
        <v>995</v>
      </c>
      <c r="C496" s="98" t="s">
        <v>994</v>
      </c>
      <c r="D496" s="101">
        <v>0</v>
      </c>
      <c r="E496" s="101">
        <v>0</v>
      </c>
      <c r="F496" s="100" t="str">
        <f t="shared" si="10"/>
        <v>-</v>
      </c>
    </row>
    <row r="497" spans="1:6" s="1" customFormat="1" ht="12.75" customHeight="1" x14ac:dyDescent="0.2">
      <c r="A497" s="96" t="s">
        <v>996</v>
      </c>
      <c r="B497" s="97" t="s">
        <v>997</v>
      </c>
      <c r="C497" s="98" t="s">
        <v>996</v>
      </c>
      <c r="D497" s="101">
        <v>0</v>
      </c>
      <c r="E497" s="101">
        <v>0</v>
      </c>
      <c r="F497" s="100" t="str">
        <f t="shared" si="10"/>
        <v>-</v>
      </c>
    </row>
    <row r="498" spans="1:6" s="1" customFormat="1" ht="24" customHeight="1" x14ac:dyDescent="0.2">
      <c r="A498" s="96" t="s">
        <v>998</v>
      </c>
      <c r="B498" s="97" t="s">
        <v>999</v>
      </c>
      <c r="C498" s="98" t="s">
        <v>998</v>
      </c>
      <c r="D498" s="101">
        <v>0</v>
      </c>
      <c r="E498" s="101">
        <v>0</v>
      </c>
      <c r="F498" s="100" t="str">
        <f t="shared" si="10"/>
        <v>-</v>
      </c>
    </row>
    <row r="499" spans="1:6" s="1" customFormat="1" ht="12.75" customHeight="1" x14ac:dyDescent="0.2">
      <c r="A499" s="96" t="s">
        <v>1000</v>
      </c>
      <c r="B499" s="97" t="s">
        <v>1001</v>
      </c>
      <c r="C499" s="98" t="s">
        <v>1000</v>
      </c>
      <c r="D499" s="101">
        <v>0</v>
      </c>
      <c r="E499" s="101">
        <v>0</v>
      </c>
      <c r="F499" s="100" t="str">
        <f t="shared" si="10"/>
        <v>-</v>
      </c>
    </row>
    <row r="500" spans="1:6" s="1" customFormat="1" ht="12.75" customHeight="1" x14ac:dyDescent="0.2">
      <c r="A500" s="96" t="s">
        <v>1002</v>
      </c>
      <c r="B500" s="97" t="s">
        <v>1003</v>
      </c>
      <c r="C500" s="98" t="s">
        <v>1002</v>
      </c>
      <c r="D500" s="101">
        <v>0</v>
      </c>
      <c r="E500" s="101">
        <v>0</v>
      </c>
      <c r="F500" s="100" t="str">
        <f t="shared" si="10"/>
        <v>-</v>
      </c>
    </row>
    <row r="501" spans="1:6" s="1" customFormat="1" ht="12.75" customHeight="1" x14ac:dyDescent="0.2">
      <c r="A501" s="96" t="s">
        <v>1004</v>
      </c>
      <c r="B501" s="97" t="s">
        <v>1005</v>
      </c>
      <c r="C501" s="98" t="s">
        <v>1004</v>
      </c>
      <c r="D501" s="101">
        <v>0</v>
      </c>
      <c r="E501" s="101">
        <v>0</v>
      </c>
      <c r="F501" s="100" t="str">
        <f t="shared" si="10"/>
        <v>-</v>
      </c>
    </row>
    <row r="502" spans="1:6" s="1" customFormat="1" ht="24" customHeight="1" x14ac:dyDescent="0.2">
      <c r="A502" s="96" t="s">
        <v>1006</v>
      </c>
      <c r="B502" s="102" t="s">
        <v>1007</v>
      </c>
      <c r="C502" s="98" t="s">
        <v>1006</v>
      </c>
      <c r="D502" s="99">
        <f>SUM(D503:D506)</f>
        <v>0</v>
      </c>
      <c r="E502" s="99">
        <f>SUM(E503:E506)</f>
        <v>0</v>
      </c>
      <c r="F502" s="100" t="str">
        <f t="shared" si="10"/>
        <v>-</v>
      </c>
    </row>
    <row r="503" spans="1:6" s="1" customFormat="1" ht="12.75" customHeight="1" x14ac:dyDescent="0.2">
      <c r="A503" s="96" t="s">
        <v>1008</v>
      </c>
      <c r="B503" s="97" t="s">
        <v>1009</v>
      </c>
      <c r="C503" s="98" t="s">
        <v>1008</v>
      </c>
      <c r="D503" s="101">
        <v>0</v>
      </c>
      <c r="E503" s="101">
        <v>0</v>
      </c>
      <c r="F503" s="100" t="str">
        <f t="shared" si="10"/>
        <v>-</v>
      </c>
    </row>
    <row r="504" spans="1:6" s="1" customFormat="1" ht="12.75" customHeight="1" x14ac:dyDescent="0.2">
      <c r="A504" s="96" t="s">
        <v>1010</v>
      </c>
      <c r="B504" s="97" t="s">
        <v>1011</v>
      </c>
      <c r="C504" s="98" t="s">
        <v>1010</v>
      </c>
      <c r="D504" s="101">
        <v>0</v>
      </c>
      <c r="E504" s="101">
        <v>0</v>
      </c>
      <c r="F504" s="100" t="str">
        <f t="shared" si="10"/>
        <v>-</v>
      </c>
    </row>
    <row r="505" spans="1:6" s="1" customFormat="1" ht="12.75" customHeight="1" x14ac:dyDescent="0.2">
      <c r="A505" s="96" t="s">
        <v>1012</v>
      </c>
      <c r="B505" s="97" t="s">
        <v>1013</v>
      </c>
      <c r="C505" s="98" t="s">
        <v>1012</v>
      </c>
      <c r="D505" s="101">
        <v>0</v>
      </c>
      <c r="E505" s="101">
        <v>0</v>
      </c>
      <c r="F505" s="100" t="str">
        <f t="shared" si="10"/>
        <v>-</v>
      </c>
    </row>
    <row r="506" spans="1:6" s="1" customFormat="1" ht="12.75" customHeight="1" x14ac:dyDescent="0.2">
      <c r="A506" s="96" t="s">
        <v>1014</v>
      </c>
      <c r="B506" s="97" t="s">
        <v>1015</v>
      </c>
      <c r="C506" s="98" t="s">
        <v>1014</v>
      </c>
      <c r="D506" s="101">
        <v>0</v>
      </c>
      <c r="E506" s="101">
        <v>0</v>
      </c>
      <c r="F506" s="100" t="str">
        <f t="shared" si="10"/>
        <v>-</v>
      </c>
    </row>
    <row r="507" spans="1:6" s="1" customFormat="1" ht="12.75" customHeight="1" x14ac:dyDescent="0.2">
      <c r="A507" s="96" t="s">
        <v>1016</v>
      </c>
      <c r="B507" s="97" t="s">
        <v>1017</v>
      </c>
      <c r="C507" s="98" t="s">
        <v>1016</v>
      </c>
      <c r="D507" s="99">
        <f>SUM(D508:D514)</f>
        <v>0</v>
      </c>
      <c r="E507" s="99">
        <f>SUM(E508:E514)</f>
        <v>0</v>
      </c>
      <c r="F507" s="100" t="str">
        <f t="shared" si="10"/>
        <v>-</v>
      </c>
    </row>
    <row r="508" spans="1:6" s="1" customFormat="1" ht="12.75" customHeight="1" x14ac:dyDescent="0.2">
      <c r="A508" s="96" t="s">
        <v>1018</v>
      </c>
      <c r="B508" s="97" t="s">
        <v>1019</v>
      </c>
      <c r="C508" s="98" t="s">
        <v>1018</v>
      </c>
      <c r="D508" s="101">
        <v>0</v>
      </c>
      <c r="E508" s="101">
        <v>0</v>
      </c>
      <c r="F508" s="100" t="str">
        <f t="shared" si="10"/>
        <v>-</v>
      </c>
    </row>
    <row r="509" spans="1:6" s="1" customFormat="1" ht="12.75" customHeight="1" x14ac:dyDescent="0.2">
      <c r="A509" s="96" t="s">
        <v>1020</v>
      </c>
      <c r="B509" s="97" t="s">
        <v>1021</v>
      </c>
      <c r="C509" s="98" t="s">
        <v>1020</v>
      </c>
      <c r="D509" s="101">
        <v>0</v>
      </c>
      <c r="E509" s="101">
        <v>0</v>
      </c>
      <c r="F509" s="100" t="str">
        <f t="shared" si="10"/>
        <v>-</v>
      </c>
    </row>
    <row r="510" spans="1:6" s="1" customFormat="1" ht="12.75" customHeight="1" x14ac:dyDescent="0.2">
      <c r="A510" s="96" t="s">
        <v>1022</v>
      </c>
      <c r="B510" s="97" t="s">
        <v>1023</v>
      </c>
      <c r="C510" s="98" t="s">
        <v>1022</v>
      </c>
      <c r="D510" s="101">
        <v>0</v>
      </c>
      <c r="E510" s="101">
        <v>0</v>
      </c>
      <c r="F510" s="100" t="str">
        <f t="shared" si="10"/>
        <v>-</v>
      </c>
    </row>
    <row r="511" spans="1:6" s="1" customFormat="1" ht="12.75" customHeight="1" x14ac:dyDescent="0.2">
      <c r="A511" s="96" t="s">
        <v>1024</v>
      </c>
      <c r="B511" s="97" t="s">
        <v>1025</v>
      </c>
      <c r="C511" s="98" t="s">
        <v>1024</v>
      </c>
      <c r="D511" s="101">
        <v>0</v>
      </c>
      <c r="E511" s="101">
        <v>0</v>
      </c>
      <c r="F511" s="100" t="str">
        <f t="shared" si="10"/>
        <v>-</v>
      </c>
    </row>
    <row r="512" spans="1:6" s="1" customFormat="1" ht="12.75" customHeight="1" x14ac:dyDescent="0.2">
      <c r="A512" s="96" t="s">
        <v>1026</v>
      </c>
      <c r="B512" s="97" t="s">
        <v>1027</v>
      </c>
      <c r="C512" s="98" t="s">
        <v>1026</v>
      </c>
      <c r="D512" s="101">
        <v>0</v>
      </c>
      <c r="E512" s="101">
        <v>0</v>
      </c>
      <c r="F512" s="100" t="str">
        <f t="shared" si="10"/>
        <v>-</v>
      </c>
    </row>
    <row r="513" spans="1:6" s="1" customFormat="1" ht="12.75" customHeight="1" x14ac:dyDescent="0.2">
      <c r="A513" s="96" t="s">
        <v>1028</v>
      </c>
      <c r="B513" s="97" t="s">
        <v>1029</v>
      </c>
      <c r="C513" s="98" t="s">
        <v>1028</v>
      </c>
      <c r="D513" s="101">
        <v>0</v>
      </c>
      <c r="E513" s="101">
        <v>0</v>
      </c>
      <c r="F513" s="100" t="str">
        <f t="shared" si="10"/>
        <v>-</v>
      </c>
    </row>
    <row r="514" spans="1:6" s="1" customFormat="1" ht="24" customHeight="1" x14ac:dyDescent="0.2">
      <c r="A514" s="96" t="s">
        <v>1030</v>
      </c>
      <c r="B514" s="97" t="s">
        <v>1031</v>
      </c>
      <c r="C514" s="98" t="s">
        <v>1030</v>
      </c>
      <c r="D514" s="101">
        <v>0</v>
      </c>
      <c r="E514" s="101">
        <v>0</v>
      </c>
      <c r="F514" s="100" t="str">
        <f t="shared" si="10"/>
        <v>-</v>
      </c>
    </row>
    <row r="515" spans="1:6" s="1" customFormat="1" ht="12.75" customHeight="1" x14ac:dyDescent="0.2">
      <c r="A515" s="96" t="s">
        <v>1032</v>
      </c>
      <c r="B515" s="97" t="s">
        <v>1033</v>
      </c>
      <c r="C515" s="98" t="s">
        <v>1032</v>
      </c>
      <c r="D515" s="99">
        <f>D516+D519+D522+D525</f>
        <v>0</v>
      </c>
      <c r="E515" s="99">
        <f>E516+E519+E522+E525</f>
        <v>0</v>
      </c>
      <c r="F515" s="100" t="str">
        <f t="shared" si="10"/>
        <v>-</v>
      </c>
    </row>
    <row r="516" spans="1:6" s="1" customFormat="1" ht="12.75" customHeight="1" x14ac:dyDescent="0.2">
      <c r="A516" s="96" t="s">
        <v>1034</v>
      </c>
      <c r="B516" s="97" t="s">
        <v>1035</v>
      </c>
      <c r="C516" s="98" t="s">
        <v>1034</v>
      </c>
      <c r="D516" s="99">
        <f>SUM(D517:D518)</f>
        <v>0</v>
      </c>
      <c r="E516" s="99">
        <f>SUM(E517:E518)</f>
        <v>0</v>
      </c>
      <c r="F516" s="100" t="str">
        <f t="shared" si="10"/>
        <v>-</v>
      </c>
    </row>
    <row r="517" spans="1:6" s="1" customFormat="1" ht="12.75" customHeight="1" x14ac:dyDescent="0.2">
      <c r="A517" s="96" t="s">
        <v>1036</v>
      </c>
      <c r="B517" s="97" t="s">
        <v>1037</v>
      </c>
      <c r="C517" s="98" t="s">
        <v>1036</v>
      </c>
      <c r="D517" s="101">
        <v>0</v>
      </c>
      <c r="E517" s="101">
        <v>0</v>
      </c>
      <c r="F517" s="100" t="str">
        <f t="shared" si="10"/>
        <v>-</v>
      </c>
    </row>
    <row r="518" spans="1:6" s="1" customFormat="1" ht="12.75" customHeight="1" x14ac:dyDescent="0.2">
      <c r="A518" s="96" t="s">
        <v>1038</v>
      </c>
      <c r="B518" s="97" t="s">
        <v>1039</v>
      </c>
      <c r="C518" s="98" t="s">
        <v>1038</v>
      </c>
      <c r="D518" s="101">
        <v>0</v>
      </c>
      <c r="E518" s="101">
        <v>0</v>
      </c>
      <c r="F518" s="100" t="str">
        <f t="shared" si="10"/>
        <v>-</v>
      </c>
    </row>
    <row r="519" spans="1:6" s="1" customFormat="1" ht="12.75" customHeight="1" x14ac:dyDescent="0.2">
      <c r="A519" s="96" t="s">
        <v>1040</v>
      </c>
      <c r="B519" s="97" t="s">
        <v>1041</v>
      </c>
      <c r="C519" s="98" t="s">
        <v>1040</v>
      </c>
      <c r="D519" s="99">
        <f>SUM(D520:D521)</f>
        <v>0</v>
      </c>
      <c r="E519" s="99">
        <f>SUM(E520:E521)</f>
        <v>0</v>
      </c>
      <c r="F519" s="100" t="str">
        <f t="shared" si="10"/>
        <v>-</v>
      </c>
    </row>
    <row r="520" spans="1:6" s="1" customFormat="1" ht="12.75" customHeight="1" x14ac:dyDescent="0.2">
      <c r="A520" s="96" t="s">
        <v>1042</v>
      </c>
      <c r="B520" s="97" t="s">
        <v>1043</v>
      </c>
      <c r="C520" s="98" t="s">
        <v>1042</v>
      </c>
      <c r="D520" s="101">
        <v>0</v>
      </c>
      <c r="E520" s="101">
        <v>0</v>
      </c>
      <c r="F520" s="100" t="str">
        <f t="shared" si="10"/>
        <v>-</v>
      </c>
    </row>
    <row r="521" spans="1:6" s="1" customFormat="1" ht="12.75" customHeight="1" x14ac:dyDescent="0.2">
      <c r="A521" s="96" t="s">
        <v>1044</v>
      </c>
      <c r="B521" s="97" t="s">
        <v>1045</v>
      </c>
      <c r="C521" s="98" t="s">
        <v>1044</v>
      </c>
      <c r="D521" s="101">
        <v>0</v>
      </c>
      <c r="E521" s="101">
        <v>0</v>
      </c>
      <c r="F521" s="100" t="str">
        <f t="shared" si="10"/>
        <v>-</v>
      </c>
    </row>
    <row r="522" spans="1:6" s="1" customFormat="1" ht="12.75" customHeight="1" x14ac:dyDescent="0.2">
      <c r="A522" s="96" t="s">
        <v>1046</v>
      </c>
      <c r="B522" s="97" t="s">
        <v>1047</v>
      </c>
      <c r="C522" s="98" t="s">
        <v>1046</v>
      </c>
      <c r="D522" s="99">
        <f>SUM(D523:D524)</f>
        <v>0</v>
      </c>
      <c r="E522" s="99">
        <f>SUM(E523:E524)</f>
        <v>0</v>
      </c>
      <c r="F522" s="100" t="str">
        <f t="shared" si="10"/>
        <v>-</v>
      </c>
    </row>
    <row r="523" spans="1:6" s="1" customFormat="1" ht="12.75" customHeight="1" x14ac:dyDescent="0.2">
      <c r="A523" s="96" t="s">
        <v>1048</v>
      </c>
      <c r="B523" s="97" t="s">
        <v>1049</v>
      </c>
      <c r="C523" s="98" t="s">
        <v>1048</v>
      </c>
      <c r="D523" s="101">
        <v>0</v>
      </c>
      <c r="E523" s="101">
        <v>0</v>
      </c>
      <c r="F523" s="100" t="str">
        <f t="shared" si="10"/>
        <v>-</v>
      </c>
    </row>
    <row r="524" spans="1:6" s="1" customFormat="1" ht="12.75" customHeight="1" x14ac:dyDescent="0.2">
      <c r="A524" s="96" t="s">
        <v>1050</v>
      </c>
      <c r="B524" s="97" t="s">
        <v>1051</v>
      </c>
      <c r="C524" s="98" t="s">
        <v>1050</v>
      </c>
      <c r="D524" s="101">
        <v>0</v>
      </c>
      <c r="E524" s="101">
        <v>0</v>
      </c>
      <c r="F524" s="100" t="str">
        <f t="shared" si="10"/>
        <v>-</v>
      </c>
    </row>
    <row r="525" spans="1:6" s="1" customFormat="1" ht="12.75" customHeight="1" x14ac:dyDescent="0.2">
      <c r="A525" s="96" t="s">
        <v>1052</v>
      </c>
      <c r="B525" s="97" t="s">
        <v>1053</v>
      </c>
      <c r="C525" s="98" t="s">
        <v>1052</v>
      </c>
      <c r="D525" s="99">
        <f>SUM(D526:D527)</f>
        <v>0</v>
      </c>
      <c r="E525" s="99">
        <f>SUM(E526:E527)</f>
        <v>0</v>
      </c>
      <c r="F525" s="100" t="str">
        <f t="shared" si="10"/>
        <v>-</v>
      </c>
    </row>
    <row r="526" spans="1:6" s="1" customFormat="1" ht="12.75" customHeight="1" x14ac:dyDescent="0.2">
      <c r="A526" s="96" t="s">
        <v>1054</v>
      </c>
      <c r="B526" s="97" t="s">
        <v>1055</v>
      </c>
      <c r="C526" s="98" t="s">
        <v>1054</v>
      </c>
      <c r="D526" s="101">
        <v>0</v>
      </c>
      <c r="E526" s="101">
        <v>0</v>
      </c>
      <c r="F526" s="100" t="str">
        <f t="shared" si="10"/>
        <v>-</v>
      </c>
    </row>
    <row r="527" spans="1:6" s="1" customFormat="1" ht="12.75" customHeight="1" x14ac:dyDescent="0.2">
      <c r="A527" s="96" t="s">
        <v>1056</v>
      </c>
      <c r="B527" s="97" t="s">
        <v>1057</v>
      </c>
      <c r="C527" s="98" t="s">
        <v>1056</v>
      </c>
      <c r="D527" s="101">
        <v>0</v>
      </c>
      <c r="E527" s="101">
        <v>0</v>
      </c>
      <c r="F527" s="100" t="str">
        <f t="shared" si="10"/>
        <v>-</v>
      </c>
    </row>
    <row r="528" spans="1:6" s="1" customFormat="1" ht="12.75" customHeight="1" x14ac:dyDescent="0.2">
      <c r="A528" s="96" t="s">
        <v>1058</v>
      </c>
      <c r="B528" s="97" t="s">
        <v>1059</v>
      </c>
      <c r="C528" s="98" t="s">
        <v>1058</v>
      </c>
      <c r="D528" s="99">
        <f>D529+D567+D580+D593+D625</f>
        <v>0</v>
      </c>
      <c r="E528" s="99">
        <f>E529+E567+E580+E593+E625</f>
        <v>0</v>
      </c>
      <c r="F528" s="100" t="str">
        <f t="shared" si="10"/>
        <v>-</v>
      </c>
    </row>
    <row r="529" spans="1:6" s="1" customFormat="1" ht="24" customHeight="1" x14ac:dyDescent="0.2">
      <c r="A529" s="96" t="s">
        <v>1060</v>
      </c>
      <c r="B529" s="97" t="s">
        <v>1061</v>
      </c>
      <c r="C529" s="98" t="s">
        <v>1060</v>
      </c>
      <c r="D529" s="99">
        <f>D530+D535+D538+D542+D543+D550+D555+D563</f>
        <v>0</v>
      </c>
      <c r="E529" s="99">
        <f>E530+E535+E538+E542+E543+E550+E555+E563</f>
        <v>0</v>
      </c>
      <c r="F529" s="100" t="str">
        <f t="shared" si="10"/>
        <v>-</v>
      </c>
    </row>
    <row r="530" spans="1:6" s="1" customFormat="1" ht="24" customHeight="1" x14ac:dyDescent="0.2">
      <c r="A530" s="96" t="s">
        <v>1062</v>
      </c>
      <c r="B530" s="97" t="s">
        <v>1063</v>
      </c>
      <c r="C530" s="98" t="s">
        <v>1062</v>
      </c>
      <c r="D530" s="99">
        <f>SUM(D531:D534)</f>
        <v>0</v>
      </c>
      <c r="E530" s="99">
        <f>SUM(E531:E534)</f>
        <v>0</v>
      </c>
      <c r="F530" s="100" t="str">
        <f t="shared" si="10"/>
        <v>-</v>
      </c>
    </row>
    <row r="531" spans="1:6" s="1" customFormat="1" ht="12.75" customHeight="1" x14ac:dyDescent="0.2">
      <c r="A531" s="96" t="s">
        <v>1064</v>
      </c>
      <c r="B531" s="97" t="s">
        <v>1065</v>
      </c>
      <c r="C531" s="98" t="s">
        <v>1064</v>
      </c>
      <c r="D531" s="101">
        <v>0</v>
      </c>
      <c r="E531" s="101">
        <v>0</v>
      </c>
      <c r="F531" s="100" t="str">
        <f t="shared" si="10"/>
        <v>-</v>
      </c>
    </row>
    <row r="532" spans="1:6" s="1" customFormat="1" ht="12.75" customHeight="1" x14ac:dyDescent="0.2">
      <c r="A532" s="96" t="s">
        <v>1066</v>
      </c>
      <c r="B532" s="97" t="s">
        <v>1067</v>
      </c>
      <c r="C532" s="98" t="s">
        <v>1066</v>
      </c>
      <c r="D532" s="101">
        <v>0</v>
      </c>
      <c r="E532" s="101">
        <v>0</v>
      </c>
      <c r="F532" s="100" t="str">
        <f t="shared" si="10"/>
        <v>-</v>
      </c>
    </row>
    <row r="533" spans="1:6" s="1" customFormat="1" ht="12.75" customHeight="1" x14ac:dyDescent="0.2">
      <c r="A533" s="96" t="s">
        <v>1068</v>
      </c>
      <c r="B533" s="97" t="s">
        <v>1069</v>
      </c>
      <c r="C533" s="98" t="s">
        <v>1068</v>
      </c>
      <c r="D533" s="101">
        <v>0</v>
      </c>
      <c r="E533" s="101">
        <v>0</v>
      </c>
      <c r="F533" s="100" t="str">
        <f t="shared" si="10"/>
        <v>-</v>
      </c>
    </row>
    <row r="534" spans="1:6" s="1" customFormat="1" ht="12.75" customHeight="1" x14ac:dyDescent="0.2">
      <c r="A534" s="96" t="s">
        <v>1070</v>
      </c>
      <c r="B534" s="97" t="s">
        <v>1071</v>
      </c>
      <c r="C534" s="98" t="s">
        <v>1070</v>
      </c>
      <c r="D534" s="101">
        <v>0</v>
      </c>
      <c r="E534" s="101">
        <v>0</v>
      </c>
      <c r="F534" s="100" t="str">
        <f t="shared" si="10"/>
        <v>-</v>
      </c>
    </row>
    <row r="535" spans="1:6" s="1" customFormat="1" ht="24" customHeight="1" x14ac:dyDescent="0.2">
      <c r="A535" s="96" t="s">
        <v>1072</v>
      </c>
      <c r="B535" s="102" t="s">
        <v>1073</v>
      </c>
      <c r="C535" s="98" t="s">
        <v>1072</v>
      </c>
      <c r="D535" s="99">
        <f>SUM(D536:D537)</f>
        <v>0</v>
      </c>
      <c r="E535" s="99">
        <f>SUM(E536:E537)</f>
        <v>0</v>
      </c>
      <c r="F535" s="100" t="str">
        <f t="shared" si="10"/>
        <v>-</v>
      </c>
    </row>
    <row r="536" spans="1:6" s="1" customFormat="1" ht="24" customHeight="1" x14ac:dyDescent="0.2">
      <c r="A536" s="96" t="s">
        <v>1074</v>
      </c>
      <c r="B536" s="97" t="s">
        <v>1075</v>
      </c>
      <c r="C536" s="98" t="s">
        <v>1074</v>
      </c>
      <c r="D536" s="101">
        <v>0</v>
      </c>
      <c r="E536" s="101">
        <v>0</v>
      </c>
      <c r="F536" s="100" t="str">
        <f t="shared" si="10"/>
        <v>-</v>
      </c>
    </row>
    <row r="537" spans="1:6" s="1" customFormat="1" ht="24" customHeight="1" x14ac:dyDescent="0.2">
      <c r="A537" s="96" t="s">
        <v>1076</v>
      </c>
      <c r="B537" s="97" t="s">
        <v>1077</v>
      </c>
      <c r="C537" s="98" t="s">
        <v>1076</v>
      </c>
      <c r="D537" s="101">
        <v>0</v>
      </c>
      <c r="E537" s="101">
        <v>0</v>
      </c>
      <c r="F537" s="100" t="str">
        <f t="shared" si="10"/>
        <v>-</v>
      </c>
    </row>
    <row r="538" spans="1:6" s="1" customFormat="1" ht="24" customHeight="1" x14ac:dyDescent="0.2">
      <c r="A538" s="96" t="s">
        <v>1078</v>
      </c>
      <c r="B538" s="97" t="s">
        <v>1079</v>
      </c>
      <c r="C538" s="98" t="s">
        <v>1078</v>
      </c>
      <c r="D538" s="99">
        <f>SUM(D539:D541)</f>
        <v>0</v>
      </c>
      <c r="E538" s="99">
        <f>SUM(E539:E541)</f>
        <v>0</v>
      </c>
      <c r="F538" s="100" t="str">
        <f t="shared" si="10"/>
        <v>-</v>
      </c>
    </row>
    <row r="539" spans="1:6" s="1" customFormat="1" ht="12.75" customHeight="1" x14ac:dyDescent="0.2">
      <c r="A539" s="96" t="s">
        <v>1080</v>
      </c>
      <c r="B539" s="97" t="s">
        <v>1081</v>
      </c>
      <c r="C539" s="98" t="s">
        <v>1080</v>
      </c>
      <c r="D539" s="101">
        <v>0</v>
      </c>
      <c r="E539" s="101">
        <v>0</v>
      </c>
      <c r="F539" s="100" t="str">
        <f t="shared" si="10"/>
        <v>-</v>
      </c>
    </row>
    <row r="540" spans="1:6" s="1" customFormat="1" ht="12.75" customHeight="1" x14ac:dyDescent="0.2">
      <c r="A540" s="111" t="s">
        <v>1082</v>
      </c>
      <c r="B540" s="97" t="s">
        <v>1083</v>
      </c>
      <c r="C540" s="112" t="s">
        <v>1082</v>
      </c>
      <c r="D540" s="101">
        <v>0</v>
      </c>
      <c r="E540" s="101">
        <v>0</v>
      </c>
      <c r="F540" s="100" t="str">
        <f t="shared" si="10"/>
        <v>-</v>
      </c>
    </row>
    <row r="541" spans="1:6" s="1" customFormat="1" ht="12.75" customHeight="1" x14ac:dyDescent="0.2">
      <c r="A541" s="111" t="s">
        <v>1084</v>
      </c>
      <c r="B541" s="97" t="s">
        <v>1085</v>
      </c>
      <c r="C541" s="112" t="s">
        <v>1084</v>
      </c>
      <c r="D541" s="101">
        <v>0</v>
      </c>
      <c r="E541" s="101">
        <v>0</v>
      </c>
      <c r="F541" s="100" t="str">
        <f t="shared" si="10"/>
        <v>-</v>
      </c>
    </row>
    <row r="542" spans="1:6" s="1" customFormat="1" ht="12.75" customHeight="1" x14ac:dyDescent="0.2">
      <c r="A542" s="96" t="s">
        <v>1086</v>
      </c>
      <c r="B542" s="102" t="s">
        <v>1087</v>
      </c>
      <c r="C542" s="98" t="s">
        <v>1086</v>
      </c>
      <c r="D542" s="101">
        <v>0</v>
      </c>
      <c r="E542" s="101">
        <v>0</v>
      </c>
      <c r="F542" s="100" t="str">
        <f t="shared" si="10"/>
        <v>-</v>
      </c>
    </row>
    <row r="543" spans="1:6" s="1" customFormat="1" ht="24" customHeight="1" x14ac:dyDescent="0.2">
      <c r="A543" s="96" t="s">
        <v>1088</v>
      </c>
      <c r="B543" s="97" t="s">
        <v>1089</v>
      </c>
      <c r="C543" s="98" t="s">
        <v>1088</v>
      </c>
      <c r="D543" s="99">
        <f>SUM(D544:D549)</f>
        <v>0</v>
      </c>
      <c r="E543" s="99">
        <f>SUM(E544:E549)</f>
        <v>0</v>
      </c>
      <c r="F543" s="100" t="str">
        <f t="shared" si="10"/>
        <v>-</v>
      </c>
    </row>
    <row r="544" spans="1:6" s="1" customFormat="1" ht="12.75" customHeight="1" x14ac:dyDescent="0.2">
      <c r="A544" s="96" t="s">
        <v>1090</v>
      </c>
      <c r="B544" s="97" t="s">
        <v>1091</v>
      </c>
      <c r="C544" s="98" t="s">
        <v>1090</v>
      </c>
      <c r="D544" s="101">
        <v>0</v>
      </c>
      <c r="E544" s="101">
        <v>0</v>
      </c>
      <c r="F544" s="100" t="str">
        <f t="shared" si="10"/>
        <v>-</v>
      </c>
    </row>
    <row r="545" spans="1:6" s="1" customFormat="1" ht="12.75" customHeight="1" x14ac:dyDescent="0.2">
      <c r="A545" s="96" t="s">
        <v>1092</v>
      </c>
      <c r="B545" s="97" t="s">
        <v>1093</v>
      </c>
      <c r="C545" s="98" t="s">
        <v>1092</v>
      </c>
      <c r="D545" s="101">
        <v>0</v>
      </c>
      <c r="E545" s="101">
        <v>0</v>
      </c>
      <c r="F545" s="100" t="str">
        <f t="shared" si="10"/>
        <v>-</v>
      </c>
    </row>
    <row r="546" spans="1:6" s="1" customFormat="1" ht="24" customHeight="1" x14ac:dyDescent="0.2">
      <c r="A546" s="96" t="s">
        <v>1094</v>
      </c>
      <c r="B546" s="97" t="s">
        <v>1095</v>
      </c>
      <c r="C546" s="98" t="s">
        <v>1094</v>
      </c>
      <c r="D546" s="101">
        <v>0</v>
      </c>
      <c r="E546" s="101">
        <v>0</v>
      </c>
      <c r="F546" s="100" t="str">
        <f t="shared" si="10"/>
        <v>-</v>
      </c>
    </row>
    <row r="547" spans="1:6" s="1" customFormat="1" ht="12.75" customHeight="1" x14ac:dyDescent="0.2">
      <c r="A547" s="96" t="s">
        <v>1096</v>
      </c>
      <c r="B547" s="97" t="s">
        <v>1097</v>
      </c>
      <c r="C547" s="98" t="s">
        <v>1096</v>
      </c>
      <c r="D547" s="101">
        <v>0</v>
      </c>
      <c r="E547" s="101">
        <v>0</v>
      </c>
      <c r="F547" s="100" t="str">
        <f t="shared" si="10"/>
        <v>-</v>
      </c>
    </row>
    <row r="548" spans="1:6" s="1" customFormat="1" ht="12.75" customHeight="1" x14ac:dyDescent="0.2">
      <c r="A548" s="96" t="s">
        <v>1098</v>
      </c>
      <c r="B548" s="97" t="s">
        <v>1099</v>
      </c>
      <c r="C548" s="98" t="s">
        <v>1098</v>
      </c>
      <c r="D548" s="101">
        <v>0</v>
      </c>
      <c r="E548" s="101">
        <v>0</v>
      </c>
      <c r="F548" s="100" t="str">
        <f t="shared" ref="F548:F611" si="11">IF(D548&lt;&gt;0,IF(E548/D548&gt;=100,"&gt;&gt;100",E548/D548*100),"-")</f>
        <v>-</v>
      </c>
    </row>
    <row r="549" spans="1:6" s="1" customFormat="1" ht="12.75" customHeight="1" x14ac:dyDescent="0.2">
      <c r="A549" s="96" t="s">
        <v>1100</v>
      </c>
      <c r="B549" s="97" t="s">
        <v>1101</v>
      </c>
      <c r="C549" s="98" t="s">
        <v>1100</v>
      </c>
      <c r="D549" s="101">
        <v>0</v>
      </c>
      <c r="E549" s="101">
        <v>0</v>
      </c>
      <c r="F549" s="100" t="str">
        <f t="shared" si="11"/>
        <v>-</v>
      </c>
    </row>
    <row r="550" spans="1:6" s="1" customFormat="1" ht="24" customHeight="1" x14ac:dyDescent="0.2">
      <c r="A550" s="96" t="s">
        <v>1102</v>
      </c>
      <c r="B550" s="102" t="s">
        <v>1103</v>
      </c>
      <c r="C550" s="98" t="s">
        <v>1102</v>
      </c>
      <c r="D550" s="99">
        <f>SUM(D551:D554)</f>
        <v>0</v>
      </c>
      <c r="E550" s="99">
        <f>SUM(E551:E554)</f>
        <v>0</v>
      </c>
      <c r="F550" s="100" t="str">
        <f t="shared" si="11"/>
        <v>-</v>
      </c>
    </row>
    <row r="551" spans="1:6" s="1" customFormat="1" ht="12.75" customHeight="1" x14ac:dyDescent="0.2">
      <c r="A551" s="96" t="s">
        <v>1104</v>
      </c>
      <c r="B551" s="97" t="s">
        <v>1105</v>
      </c>
      <c r="C551" s="98" t="s">
        <v>1104</v>
      </c>
      <c r="D551" s="101">
        <v>0</v>
      </c>
      <c r="E551" s="101">
        <v>0</v>
      </c>
      <c r="F551" s="100" t="str">
        <f t="shared" si="11"/>
        <v>-</v>
      </c>
    </row>
    <row r="552" spans="1:6" s="1" customFormat="1" ht="12.75" customHeight="1" x14ac:dyDescent="0.2">
      <c r="A552" s="96" t="s">
        <v>1106</v>
      </c>
      <c r="B552" s="97" t="s">
        <v>1107</v>
      </c>
      <c r="C552" s="98" t="s">
        <v>1106</v>
      </c>
      <c r="D552" s="101">
        <v>0</v>
      </c>
      <c r="E552" s="101">
        <v>0</v>
      </c>
      <c r="F552" s="100" t="str">
        <f t="shared" si="11"/>
        <v>-</v>
      </c>
    </row>
    <row r="553" spans="1:6" s="1" customFormat="1" ht="12.75" customHeight="1" x14ac:dyDescent="0.2">
      <c r="A553" s="96" t="s">
        <v>1108</v>
      </c>
      <c r="B553" s="97" t="s">
        <v>1109</v>
      </c>
      <c r="C553" s="98" t="s">
        <v>1108</v>
      </c>
      <c r="D553" s="101">
        <v>0</v>
      </c>
      <c r="E553" s="101">
        <v>0</v>
      </c>
      <c r="F553" s="100" t="str">
        <f t="shared" si="11"/>
        <v>-</v>
      </c>
    </row>
    <row r="554" spans="1:6" s="1" customFormat="1" ht="12.75" customHeight="1" x14ac:dyDescent="0.2">
      <c r="A554" s="96" t="s">
        <v>1110</v>
      </c>
      <c r="B554" s="97" t="s">
        <v>1111</v>
      </c>
      <c r="C554" s="98" t="s">
        <v>1110</v>
      </c>
      <c r="D554" s="101">
        <v>0</v>
      </c>
      <c r="E554" s="101">
        <v>0</v>
      </c>
      <c r="F554" s="100" t="str">
        <f t="shared" si="11"/>
        <v>-</v>
      </c>
    </row>
    <row r="555" spans="1:6" s="1" customFormat="1" ht="12.75" customHeight="1" x14ac:dyDescent="0.2">
      <c r="A555" s="96" t="s">
        <v>1112</v>
      </c>
      <c r="B555" s="97" t="s">
        <v>1113</v>
      </c>
      <c r="C555" s="98" t="s">
        <v>1112</v>
      </c>
      <c r="D555" s="99">
        <f>SUM(D556:D562)</f>
        <v>0</v>
      </c>
      <c r="E555" s="99">
        <f>SUM(E556:E562)</f>
        <v>0</v>
      </c>
      <c r="F555" s="100" t="str">
        <f t="shared" si="11"/>
        <v>-</v>
      </c>
    </row>
    <row r="556" spans="1:6" s="1" customFormat="1" ht="12.75" customHeight="1" x14ac:dyDescent="0.2">
      <c r="A556" s="96" t="s">
        <v>1114</v>
      </c>
      <c r="B556" s="97" t="s">
        <v>1115</v>
      </c>
      <c r="C556" s="98" t="s">
        <v>1114</v>
      </c>
      <c r="D556" s="101">
        <v>0</v>
      </c>
      <c r="E556" s="101">
        <v>0</v>
      </c>
      <c r="F556" s="100" t="str">
        <f t="shared" si="11"/>
        <v>-</v>
      </c>
    </row>
    <row r="557" spans="1:6" s="1" customFormat="1" ht="12.75" customHeight="1" x14ac:dyDescent="0.2">
      <c r="A557" s="96" t="s">
        <v>1116</v>
      </c>
      <c r="B557" s="97" t="s">
        <v>1117</v>
      </c>
      <c r="C557" s="98" t="s">
        <v>1116</v>
      </c>
      <c r="D557" s="101">
        <v>0</v>
      </c>
      <c r="E557" s="101">
        <v>0</v>
      </c>
      <c r="F557" s="100" t="str">
        <f t="shared" si="11"/>
        <v>-</v>
      </c>
    </row>
    <row r="558" spans="1:6" s="1" customFormat="1" ht="12.75" customHeight="1" x14ac:dyDescent="0.2">
      <c r="A558" s="96" t="s">
        <v>1118</v>
      </c>
      <c r="B558" s="97" t="s">
        <v>1119</v>
      </c>
      <c r="C558" s="98" t="s">
        <v>1118</v>
      </c>
      <c r="D558" s="101">
        <v>0</v>
      </c>
      <c r="E558" s="101">
        <v>0</v>
      </c>
      <c r="F558" s="100" t="str">
        <f t="shared" si="11"/>
        <v>-</v>
      </c>
    </row>
    <row r="559" spans="1:6" s="1" customFormat="1" ht="12.75" customHeight="1" x14ac:dyDescent="0.2">
      <c r="A559" s="96" t="s">
        <v>1120</v>
      </c>
      <c r="B559" s="97" t="s">
        <v>1121</v>
      </c>
      <c r="C559" s="98" t="s">
        <v>1120</v>
      </c>
      <c r="D559" s="101">
        <v>0</v>
      </c>
      <c r="E559" s="101">
        <v>0</v>
      </c>
      <c r="F559" s="100" t="str">
        <f t="shared" si="11"/>
        <v>-</v>
      </c>
    </row>
    <row r="560" spans="1:6" s="1" customFormat="1" ht="12.75" customHeight="1" x14ac:dyDescent="0.2">
      <c r="A560" s="96" t="s">
        <v>1122</v>
      </c>
      <c r="B560" s="97" t="s">
        <v>1123</v>
      </c>
      <c r="C560" s="98" t="s">
        <v>1122</v>
      </c>
      <c r="D560" s="101">
        <v>0</v>
      </c>
      <c r="E560" s="101">
        <v>0</v>
      </c>
      <c r="F560" s="100" t="str">
        <f t="shared" si="11"/>
        <v>-</v>
      </c>
    </row>
    <row r="561" spans="1:6" s="1" customFormat="1" ht="12.75" customHeight="1" x14ac:dyDescent="0.2">
      <c r="A561" s="96" t="s">
        <v>1124</v>
      </c>
      <c r="B561" s="97" t="s">
        <v>1125</v>
      </c>
      <c r="C561" s="98" t="s">
        <v>1124</v>
      </c>
      <c r="D561" s="101">
        <v>0</v>
      </c>
      <c r="E561" s="101">
        <v>0</v>
      </c>
      <c r="F561" s="100" t="str">
        <f t="shared" si="11"/>
        <v>-</v>
      </c>
    </row>
    <row r="562" spans="1:6" s="1" customFormat="1" ht="24" customHeight="1" x14ac:dyDescent="0.2">
      <c r="A562" s="96" t="s">
        <v>1126</v>
      </c>
      <c r="B562" s="102" t="s">
        <v>1127</v>
      </c>
      <c r="C562" s="98" t="s">
        <v>1126</v>
      </c>
      <c r="D562" s="101">
        <v>0</v>
      </c>
      <c r="E562" s="101">
        <v>0</v>
      </c>
      <c r="F562" s="100" t="str">
        <f t="shared" si="11"/>
        <v>-</v>
      </c>
    </row>
    <row r="563" spans="1:6" s="1" customFormat="1" ht="12.75" customHeight="1" x14ac:dyDescent="0.2">
      <c r="A563" s="96" t="s">
        <v>1128</v>
      </c>
      <c r="B563" s="97" t="s">
        <v>1129</v>
      </c>
      <c r="C563" s="98" t="s">
        <v>1128</v>
      </c>
      <c r="D563" s="99">
        <f>SUM(D564:D566)</f>
        <v>0</v>
      </c>
      <c r="E563" s="99">
        <f>SUM(E564:E566)</f>
        <v>0</v>
      </c>
      <c r="F563" s="100" t="str">
        <f t="shared" si="11"/>
        <v>-</v>
      </c>
    </row>
    <row r="564" spans="1:6" s="1" customFormat="1" ht="12.75" customHeight="1" x14ac:dyDescent="0.2">
      <c r="A564" s="96" t="s">
        <v>1130</v>
      </c>
      <c r="B564" s="97" t="s">
        <v>1131</v>
      </c>
      <c r="C564" s="98" t="s">
        <v>1130</v>
      </c>
      <c r="D564" s="101">
        <v>0</v>
      </c>
      <c r="E564" s="101">
        <v>0</v>
      </c>
      <c r="F564" s="100" t="str">
        <f t="shared" si="11"/>
        <v>-</v>
      </c>
    </row>
    <row r="565" spans="1:6" s="1" customFormat="1" ht="12.75" customHeight="1" x14ac:dyDescent="0.2">
      <c r="A565" s="96" t="s">
        <v>1132</v>
      </c>
      <c r="B565" s="97" t="s">
        <v>1133</v>
      </c>
      <c r="C565" s="98" t="s">
        <v>1132</v>
      </c>
      <c r="D565" s="101">
        <v>0</v>
      </c>
      <c r="E565" s="101">
        <v>0</v>
      </c>
      <c r="F565" s="100" t="str">
        <f t="shared" si="11"/>
        <v>-</v>
      </c>
    </row>
    <row r="566" spans="1:6" s="1" customFormat="1" ht="12.75" customHeight="1" x14ac:dyDescent="0.2">
      <c r="A566" s="96" t="s">
        <v>1134</v>
      </c>
      <c r="B566" s="97" t="s">
        <v>1135</v>
      </c>
      <c r="C566" s="98" t="s">
        <v>1134</v>
      </c>
      <c r="D566" s="101">
        <v>0</v>
      </c>
      <c r="E566" s="101">
        <v>0</v>
      </c>
      <c r="F566" s="100" t="str">
        <f t="shared" si="11"/>
        <v>-</v>
      </c>
    </row>
    <row r="567" spans="1:6" s="1" customFormat="1" ht="12.75" customHeight="1" x14ac:dyDescent="0.2">
      <c r="A567" s="96" t="s">
        <v>1136</v>
      </c>
      <c r="B567" s="97" t="s">
        <v>1137</v>
      </c>
      <c r="C567" s="98" t="s">
        <v>1136</v>
      </c>
      <c r="D567" s="99">
        <f>D568+D571+D574+D577</f>
        <v>0</v>
      </c>
      <c r="E567" s="99">
        <f>E568+E571+E574+E577</f>
        <v>0</v>
      </c>
      <c r="F567" s="100" t="str">
        <f t="shared" si="11"/>
        <v>-</v>
      </c>
    </row>
    <row r="568" spans="1:6" s="1" customFormat="1" ht="12.75" customHeight="1" x14ac:dyDescent="0.2">
      <c r="A568" s="96" t="s">
        <v>1138</v>
      </c>
      <c r="B568" s="97" t="s">
        <v>1139</v>
      </c>
      <c r="C568" s="98" t="s">
        <v>1138</v>
      </c>
      <c r="D568" s="99">
        <f>SUM(D569:D570)</f>
        <v>0</v>
      </c>
      <c r="E568" s="99">
        <f>SUM(E569:E570)</f>
        <v>0</v>
      </c>
      <c r="F568" s="100" t="str">
        <f t="shared" si="11"/>
        <v>-</v>
      </c>
    </row>
    <row r="569" spans="1:6" s="1" customFormat="1" ht="12.75" customHeight="1" x14ac:dyDescent="0.2">
      <c r="A569" s="96" t="s">
        <v>1140</v>
      </c>
      <c r="B569" s="97" t="s">
        <v>1141</v>
      </c>
      <c r="C569" s="98" t="s">
        <v>1140</v>
      </c>
      <c r="D569" s="101">
        <v>0</v>
      </c>
      <c r="E569" s="101">
        <v>0</v>
      </c>
      <c r="F569" s="100" t="str">
        <f t="shared" si="11"/>
        <v>-</v>
      </c>
    </row>
    <row r="570" spans="1:6" s="1" customFormat="1" ht="12.75" customHeight="1" x14ac:dyDescent="0.2">
      <c r="A570" s="96" t="s">
        <v>1142</v>
      </c>
      <c r="B570" s="97" t="s">
        <v>1143</v>
      </c>
      <c r="C570" s="98" t="s">
        <v>1142</v>
      </c>
      <c r="D570" s="101">
        <v>0</v>
      </c>
      <c r="E570" s="101">
        <v>0</v>
      </c>
      <c r="F570" s="100" t="str">
        <f t="shared" si="11"/>
        <v>-</v>
      </c>
    </row>
    <row r="571" spans="1:6" s="1" customFormat="1" ht="12.75" customHeight="1" x14ac:dyDescent="0.2">
      <c r="A571" s="96" t="s">
        <v>1144</v>
      </c>
      <c r="B571" s="97" t="s">
        <v>1145</v>
      </c>
      <c r="C571" s="98" t="s">
        <v>1144</v>
      </c>
      <c r="D571" s="99">
        <f>SUM(D572:D573)</f>
        <v>0</v>
      </c>
      <c r="E571" s="99">
        <f>SUM(E572:E573)</f>
        <v>0</v>
      </c>
      <c r="F571" s="100" t="str">
        <f t="shared" si="11"/>
        <v>-</v>
      </c>
    </row>
    <row r="572" spans="1:6" s="1" customFormat="1" ht="12.75" customHeight="1" x14ac:dyDescent="0.2">
      <c r="A572" s="96" t="s">
        <v>1146</v>
      </c>
      <c r="B572" s="97" t="s">
        <v>931</v>
      </c>
      <c r="C572" s="98" t="s">
        <v>1146</v>
      </c>
      <c r="D572" s="101">
        <v>0</v>
      </c>
      <c r="E572" s="101">
        <v>0</v>
      </c>
      <c r="F572" s="100" t="str">
        <f t="shared" si="11"/>
        <v>-</v>
      </c>
    </row>
    <row r="573" spans="1:6" s="1" customFormat="1" ht="12.75" customHeight="1" x14ac:dyDescent="0.2">
      <c r="A573" s="96" t="s">
        <v>1147</v>
      </c>
      <c r="B573" s="97" t="s">
        <v>933</v>
      </c>
      <c r="C573" s="98" t="s">
        <v>1147</v>
      </c>
      <c r="D573" s="101">
        <v>0</v>
      </c>
      <c r="E573" s="101">
        <v>0</v>
      </c>
      <c r="F573" s="100" t="str">
        <f t="shared" si="11"/>
        <v>-</v>
      </c>
    </row>
    <row r="574" spans="1:6" s="1" customFormat="1" ht="12.75" customHeight="1" x14ac:dyDescent="0.2">
      <c r="A574" s="96" t="s">
        <v>1148</v>
      </c>
      <c r="B574" s="97" t="s">
        <v>1149</v>
      </c>
      <c r="C574" s="98" t="s">
        <v>1148</v>
      </c>
      <c r="D574" s="99">
        <f>SUM(D575:D576)</f>
        <v>0</v>
      </c>
      <c r="E574" s="99">
        <f>SUM(E575:E576)</f>
        <v>0</v>
      </c>
      <c r="F574" s="100" t="str">
        <f t="shared" si="11"/>
        <v>-</v>
      </c>
    </row>
    <row r="575" spans="1:6" s="1" customFormat="1" ht="12.75" customHeight="1" x14ac:dyDescent="0.2">
      <c r="A575" s="96" t="s">
        <v>1150</v>
      </c>
      <c r="B575" s="97" t="s">
        <v>937</v>
      </c>
      <c r="C575" s="98" t="s">
        <v>1150</v>
      </c>
      <c r="D575" s="101">
        <v>0</v>
      </c>
      <c r="E575" s="101">
        <v>0</v>
      </c>
      <c r="F575" s="100" t="str">
        <f t="shared" si="11"/>
        <v>-</v>
      </c>
    </row>
    <row r="576" spans="1:6" s="1" customFormat="1" ht="12.75" customHeight="1" x14ac:dyDescent="0.2">
      <c r="A576" s="96" t="s">
        <v>1151</v>
      </c>
      <c r="B576" s="97" t="s">
        <v>939</v>
      </c>
      <c r="C576" s="98" t="s">
        <v>1151</v>
      </c>
      <c r="D576" s="101">
        <v>0</v>
      </c>
      <c r="E576" s="101">
        <v>0</v>
      </c>
      <c r="F576" s="100" t="str">
        <f t="shared" si="11"/>
        <v>-</v>
      </c>
    </row>
    <row r="577" spans="1:6" s="1" customFormat="1" ht="12.75" customHeight="1" x14ac:dyDescent="0.2">
      <c r="A577" s="96" t="s">
        <v>1152</v>
      </c>
      <c r="B577" s="97" t="s">
        <v>1153</v>
      </c>
      <c r="C577" s="98" t="s">
        <v>1152</v>
      </c>
      <c r="D577" s="99">
        <f>SUM(D578:D579)</f>
        <v>0</v>
      </c>
      <c r="E577" s="99">
        <f>SUM(E578:E579)</f>
        <v>0</v>
      </c>
      <c r="F577" s="100" t="str">
        <f t="shared" si="11"/>
        <v>-</v>
      </c>
    </row>
    <row r="578" spans="1:6" s="1" customFormat="1" ht="12.75" customHeight="1" x14ac:dyDescent="0.2">
      <c r="A578" s="111" t="s">
        <v>1154</v>
      </c>
      <c r="B578" s="97" t="s">
        <v>1155</v>
      </c>
      <c r="C578" s="112" t="s">
        <v>1154</v>
      </c>
      <c r="D578" s="101">
        <v>0</v>
      </c>
      <c r="E578" s="101">
        <v>0</v>
      </c>
      <c r="F578" s="100" t="str">
        <f t="shared" si="11"/>
        <v>-</v>
      </c>
    </row>
    <row r="579" spans="1:6" s="1" customFormat="1" ht="12.75" customHeight="1" x14ac:dyDescent="0.2">
      <c r="A579" s="111" t="s">
        <v>1156</v>
      </c>
      <c r="B579" s="97" t="s">
        <v>1057</v>
      </c>
      <c r="C579" s="112" t="s">
        <v>1156</v>
      </c>
      <c r="D579" s="101">
        <v>0</v>
      </c>
      <c r="E579" s="101">
        <v>0</v>
      </c>
      <c r="F579" s="100" t="str">
        <f t="shared" si="11"/>
        <v>-</v>
      </c>
    </row>
    <row r="580" spans="1:6" s="1" customFormat="1" ht="12.75" customHeight="1" x14ac:dyDescent="0.2">
      <c r="A580" s="96" t="s">
        <v>1157</v>
      </c>
      <c r="B580" s="97" t="s">
        <v>1158</v>
      </c>
      <c r="C580" s="98" t="s">
        <v>1157</v>
      </c>
      <c r="D580" s="99">
        <f>D581+D585+D587+D590</f>
        <v>0</v>
      </c>
      <c r="E580" s="99">
        <f>E581+E585+E587+E590</f>
        <v>0</v>
      </c>
      <c r="F580" s="100" t="str">
        <f t="shared" si="11"/>
        <v>-</v>
      </c>
    </row>
    <row r="581" spans="1:6" s="1" customFormat="1" ht="24" customHeight="1" x14ac:dyDescent="0.2">
      <c r="A581" s="96" t="s">
        <v>1159</v>
      </c>
      <c r="B581" s="102" t="s">
        <v>1160</v>
      </c>
      <c r="C581" s="98" t="s">
        <v>1159</v>
      </c>
      <c r="D581" s="99">
        <f>SUM(D582:D584)</f>
        <v>0</v>
      </c>
      <c r="E581" s="99">
        <f>SUM(E582:E584)</f>
        <v>0</v>
      </c>
      <c r="F581" s="100" t="str">
        <f t="shared" si="11"/>
        <v>-</v>
      </c>
    </row>
    <row r="582" spans="1:6" s="1" customFormat="1" ht="12.75" customHeight="1" x14ac:dyDescent="0.2">
      <c r="A582" s="96" t="s">
        <v>1161</v>
      </c>
      <c r="B582" s="97" t="s">
        <v>951</v>
      </c>
      <c r="C582" s="98" t="s">
        <v>1161</v>
      </c>
      <c r="D582" s="101">
        <v>0</v>
      </c>
      <c r="E582" s="101">
        <v>0</v>
      </c>
      <c r="F582" s="100" t="str">
        <f t="shared" si="11"/>
        <v>-</v>
      </c>
    </row>
    <row r="583" spans="1:6" s="1" customFormat="1" ht="12.75" customHeight="1" x14ac:dyDescent="0.2">
      <c r="A583" s="96" t="s">
        <v>1162</v>
      </c>
      <c r="B583" s="97" t="s">
        <v>953</v>
      </c>
      <c r="C583" s="98" t="s">
        <v>1162</v>
      </c>
      <c r="D583" s="101">
        <v>0</v>
      </c>
      <c r="E583" s="101">
        <v>0</v>
      </c>
      <c r="F583" s="100" t="str">
        <f t="shared" si="11"/>
        <v>-</v>
      </c>
    </row>
    <row r="584" spans="1:6" s="1" customFormat="1" ht="12.75" customHeight="1" x14ac:dyDescent="0.2">
      <c r="A584" s="96" t="s">
        <v>1163</v>
      </c>
      <c r="B584" s="97" t="s">
        <v>955</v>
      </c>
      <c r="C584" s="98" t="s">
        <v>1163</v>
      </c>
      <c r="D584" s="101">
        <v>0</v>
      </c>
      <c r="E584" s="101">
        <v>0</v>
      </c>
      <c r="F584" s="100" t="str">
        <f t="shared" si="11"/>
        <v>-</v>
      </c>
    </row>
    <row r="585" spans="1:6" s="1" customFormat="1" ht="12.75" customHeight="1" x14ac:dyDescent="0.2">
      <c r="A585" s="96" t="s">
        <v>1164</v>
      </c>
      <c r="B585" s="97" t="s">
        <v>1165</v>
      </c>
      <c r="C585" s="98" t="s">
        <v>1164</v>
      </c>
      <c r="D585" s="99">
        <f>D586</f>
        <v>0</v>
      </c>
      <c r="E585" s="99">
        <f>E586</f>
        <v>0</v>
      </c>
      <c r="F585" s="100" t="str">
        <f t="shared" si="11"/>
        <v>-</v>
      </c>
    </row>
    <row r="586" spans="1:6" s="1" customFormat="1" ht="12.75" customHeight="1" x14ac:dyDescent="0.2">
      <c r="A586" s="96" t="s">
        <v>1166</v>
      </c>
      <c r="B586" s="97" t="s">
        <v>1167</v>
      </c>
      <c r="C586" s="98" t="s">
        <v>1166</v>
      </c>
      <c r="D586" s="101">
        <v>0</v>
      </c>
      <c r="E586" s="101">
        <v>0</v>
      </c>
      <c r="F586" s="100" t="str">
        <f t="shared" si="11"/>
        <v>-</v>
      </c>
    </row>
    <row r="587" spans="1:6" s="1" customFormat="1" ht="24" customHeight="1" x14ac:dyDescent="0.2">
      <c r="A587" s="96" t="s">
        <v>1168</v>
      </c>
      <c r="B587" s="97" t="s">
        <v>1169</v>
      </c>
      <c r="C587" s="98" t="s">
        <v>1168</v>
      </c>
      <c r="D587" s="99">
        <f>SUM(D588:D589)</f>
        <v>0</v>
      </c>
      <c r="E587" s="99">
        <f>SUM(E588:E589)</f>
        <v>0</v>
      </c>
      <c r="F587" s="100" t="str">
        <f t="shared" si="11"/>
        <v>-</v>
      </c>
    </row>
    <row r="588" spans="1:6" s="1" customFormat="1" ht="24" customHeight="1" x14ac:dyDescent="0.2">
      <c r="A588" s="96" t="s">
        <v>1170</v>
      </c>
      <c r="B588" s="102" t="s">
        <v>1171</v>
      </c>
      <c r="C588" s="98" t="s">
        <v>1170</v>
      </c>
      <c r="D588" s="101">
        <v>0</v>
      </c>
      <c r="E588" s="101">
        <v>0</v>
      </c>
      <c r="F588" s="100" t="str">
        <f t="shared" si="11"/>
        <v>-</v>
      </c>
    </row>
    <row r="589" spans="1:6" s="1" customFormat="1" ht="12.75" customHeight="1" x14ac:dyDescent="0.2">
      <c r="A589" s="96" t="s">
        <v>1172</v>
      </c>
      <c r="B589" s="97" t="s">
        <v>1173</v>
      </c>
      <c r="C589" s="98" t="s">
        <v>1172</v>
      </c>
      <c r="D589" s="101">
        <v>0</v>
      </c>
      <c r="E589" s="101">
        <v>0</v>
      </c>
      <c r="F589" s="100" t="str">
        <f t="shared" si="11"/>
        <v>-</v>
      </c>
    </row>
    <row r="590" spans="1:6" s="1" customFormat="1" ht="24" customHeight="1" x14ac:dyDescent="0.2">
      <c r="A590" s="111" t="s">
        <v>1174</v>
      </c>
      <c r="B590" s="97" t="s">
        <v>1175</v>
      </c>
      <c r="C590" s="112" t="s">
        <v>1174</v>
      </c>
      <c r="D590" s="99">
        <f>SUM(D591:D592)</f>
        <v>0</v>
      </c>
      <c r="E590" s="99">
        <f>SUM(E591:E592)</f>
        <v>0</v>
      </c>
      <c r="F590" s="100" t="str">
        <f t="shared" si="11"/>
        <v>-</v>
      </c>
    </row>
    <row r="591" spans="1:6" s="1" customFormat="1" ht="12.75" customHeight="1" x14ac:dyDescent="0.2">
      <c r="A591" s="96" t="s">
        <v>1176</v>
      </c>
      <c r="B591" s="97" t="s">
        <v>1177</v>
      </c>
      <c r="C591" s="98" t="s">
        <v>1176</v>
      </c>
      <c r="D591" s="101">
        <v>0</v>
      </c>
      <c r="E591" s="101">
        <v>0</v>
      </c>
      <c r="F591" s="100" t="str">
        <f t="shared" si="11"/>
        <v>-</v>
      </c>
    </row>
    <row r="592" spans="1:6" s="1" customFormat="1" ht="12.75" customHeight="1" x14ac:dyDescent="0.2">
      <c r="A592" s="96" t="s">
        <v>1178</v>
      </c>
      <c r="B592" s="97" t="s">
        <v>969</v>
      </c>
      <c r="C592" s="98" t="s">
        <v>1178</v>
      </c>
      <c r="D592" s="101">
        <v>0</v>
      </c>
      <c r="E592" s="101">
        <v>0</v>
      </c>
      <c r="F592" s="100" t="str">
        <f t="shared" si="11"/>
        <v>-</v>
      </c>
    </row>
    <row r="593" spans="1:6" s="1" customFormat="1" ht="24" customHeight="1" x14ac:dyDescent="0.2">
      <c r="A593" s="96" t="s">
        <v>1179</v>
      </c>
      <c r="B593" s="102" t="s">
        <v>1180</v>
      </c>
      <c r="C593" s="98" t="s">
        <v>1179</v>
      </c>
      <c r="D593" s="99">
        <f>D594+D599+D603+D605+D612+D617</f>
        <v>0</v>
      </c>
      <c r="E593" s="99">
        <f>E594+E599+E603+E605+E612+E617</f>
        <v>0</v>
      </c>
      <c r="F593" s="100" t="str">
        <f t="shared" si="11"/>
        <v>-</v>
      </c>
    </row>
    <row r="594" spans="1:6" s="1" customFormat="1" ht="24" customHeight="1" x14ac:dyDescent="0.2">
      <c r="A594" s="96" t="s">
        <v>1181</v>
      </c>
      <c r="B594" s="97" t="s">
        <v>1182</v>
      </c>
      <c r="C594" s="98" t="s">
        <v>1181</v>
      </c>
      <c r="D594" s="99">
        <f>SUM(D595:D598)</f>
        <v>0</v>
      </c>
      <c r="E594" s="99">
        <f>SUM(E595:E598)</f>
        <v>0</v>
      </c>
      <c r="F594" s="100" t="str">
        <f t="shared" si="11"/>
        <v>-</v>
      </c>
    </row>
    <row r="595" spans="1:6" s="1" customFormat="1" ht="12.75" customHeight="1" x14ac:dyDescent="0.2">
      <c r="A595" s="96" t="s">
        <v>1183</v>
      </c>
      <c r="B595" s="97" t="s">
        <v>1184</v>
      </c>
      <c r="C595" s="98" t="s">
        <v>1183</v>
      </c>
      <c r="D595" s="101">
        <v>0</v>
      </c>
      <c r="E595" s="101">
        <v>0</v>
      </c>
      <c r="F595" s="100" t="str">
        <f t="shared" si="11"/>
        <v>-</v>
      </c>
    </row>
    <row r="596" spans="1:6" s="1" customFormat="1" ht="12.75" customHeight="1" x14ac:dyDescent="0.2">
      <c r="A596" s="96" t="s">
        <v>1185</v>
      </c>
      <c r="B596" s="97" t="s">
        <v>1186</v>
      </c>
      <c r="C596" s="98" t="s">
        <v>1185</v>
      </c>
      <c r="D596" s="101">
        <v>0</v>
      </c>
      <c r="E596" s="101">
        <v>0</v>
      </c>
      <c r="F596" s="100" t="str">
        <f t="shared" si="11"/>
        <v>-</v>
      </c>
    </row>
    <row r="597" spans="1:6" s="1" customFormat="1" ht="12.75" customHeight="1" x14ac:dyDescent="0.2">
      <c r="A597" s="96" t="s">
        <v>1187</v>
      </c>
      <c r="B597" s="97" t="s">
        <v>1188</v>
      </c>
      <c r="C597" s="98" t="s">
        <v>1187</v>
      </c>
      <c r="D597" s="101">
        <v>0</v>
      </c>
      <c r="E597" s="101">
        <v>0</v>
      </c>
      <c r="F597" s="100" t="str">
        <f t="shared" si="11"/>
        <v>-</v>
      </c>
    </row>
    <row r="598" spans="1:6" s="1" customFormat="1" ht="12.75" customHeight="1" x14ac:dyDescent="0.2">
      <c r="A598" s="96" t="s">
        <v>1189</v>
      </c>
      <c r="B598" s="97" t="s">
        <v>1190</v>
      </c>
      <c r="C598" s="98" t="s">
        <v>1189</v>
      </c>
      <c r="D598" s="101">
        <v>0</v>
      </c>
      <c r="E598" s="101">
        <v>0</v>
      </c>
      <c r="F598" s="100" t="str">
        <f t="shared" si="11"/>
        <v>-</v>
      </c>
    </row>
    <row r="599" spans="1:6" s="1" customFormat="1" ht="24" customHeight="1" x14ac:dyDescent="0.2">
      <c r="A599" s="96" t="s">
        <v>1191</v>
      </c>
      <c r="B599" s="97" t="s">
        <v>1192</v>
      </c>
      <c r="C599" s="98" t="s">
        <v>1191</v>
      </c>
      <c r="D599" s="99">
        <f>SUM(D600:D602)</f>
        <v>0</v>
      </c>
      <c r="E599" s="99">
        <f>SUM(E600:E602)</f>
        <v>0</v>
      </c>
      <c r="F599" s="100" t="str">
        <f t="shared" si="11"/>
        <v>-</v>
      </c>
    </row>
    <row r="600" spans="1:6" s="1" customFormat="1" ht="12.75" customHeight="1" x14ac:dyDescent="0.2">
      <c r="A600" s="96" t="s">
        <v>1193</v>
      </c>
      <c r="B600" s="97" t="s">
        <v>1194</v>
      </c>
      <c r="C600" s="98" t="s">
        <v>1193</v>
      </c>
      <c r="D600" s="101">
        <v>0</v>
      </c>
      <c r="E600" s="101">
        <v>0</v>
      </c>
      <c r="F600" s="100" t="str">
        <f t="shared" si="11"/>
        <v>-</v>
      </c>
    </row>
    <row r="601" spans="1:6" s="1" customFormat="1" ht="24" customHeight="1" x14ac:dyDescent="0.2">
      <c r="A601" s="96" t="s">
        <v>1195</v>
      </c>
      <c r="B601" s="97" t="s">
        <v>1196</v>
      </c>
      <c r="C601" s="98" t="s">
        <v>1195</v>
      </c>
      <c r="D601" s="101">
        <v>0</v>
      </c>
      <c r="E601" s="101">
        <v>0</v>
      </c>
      <c r="F601" s="100" t="str">
        <f t="shared" si="11"/>
        <v>-</v>
      </c>
    </row>
    <row r="602" spans="1:6" s="1" customFormat="1" ht="24" customHeight="1" x14ac:dyDescent="0.2">
      <c r="A602" s="96" t="s">
        <v>1197</v>
      </c>
      <c r="B602" s="97" t="s">
        <v>1198</v>
      </c>
      <c r="C602" s="98" t="s">
        <v>1197</v>
      </c>
      <c r="D602" s="101">
        <v>0</v>
      </c>
      <c r="E602" s="101">
        <v>0</v>
      </c>
      <c r="F602" s="100" t="str">
        <f t="shared" si="11"/>
        <v>-</v>
      </c>
    </row>
    <row r="603" spans="1:6" s="1" customFormat="1" ht="24" customHeight="1" x14ac:dyDescent="0.2">
      <c r="A603" s="96" t="s">
        <v>1199</v>
      </c>
      <c r="B603" s="97" t="s">
        <v>1200</v>
      </c>
      <c r="C603" s="98" t="s">
        <v>1199</v>
      </c>
      <c r="D603" s="99">
        <f>D604</f>
        <v>0</v>
      </c>
      <c r="E603" s="99">
        <f>E604</f>
        <v>0</v>
      </c>
      <c r="F603" s="100" t="str">
        <f t="shared" si="11"/>
        <v>-</v>
      </c>
    </row>
    <row r="604" spans="1:6" s="1" customFormat="1" ht="12.75" customHeight="1" x14ac:dyDescent="0.2">
      <c r="A604" s="96" t="s">
        <v>1201</v>
      </c>
      <c r="B604" s="97" t="s">
        <v>1202</v>
      </c>
      <c r="C604" s="98" t="s">
        <v>1201</v>
      </c>
      <c r="D604" s="101">
        <v>0</v>
      </c>
      <c r="E604" s="101">
        <v>0</v>
      </c>
      <c r="F604" s="100" t="str">
        <f t="shared" si="11"/>
        <v>-</v>
      </c>
    </row>
    <row r="605" spans="1:6" s="1" customFormat="1" ht="24" customHeight="1" x14ac:dyDescent="0.2">
      <c r="A605" s="96" t="s">
        <v>1203</v>
      </c>
      <c r="B605" s="97" t="s">
        <v>1204</v>
      </c>
      <c r="C605" s="98" t="s">
        <v>1203</v>
      </c>
      <c r="D605" s="99">
        <f>SUM(D606:D611)</f>
        <v>0</v>
      </c>
      <c r="E605" s="99">
        <f>SUM(E606:E611)</f>
        <v>0</v>
      </c>
      <c r="F605" s="100" t="str">
        <f t="shared" si="11"/>
        <v>-</v>
      </c>
    </row>
    <row r="606" spans="1:6" s="1" customFormat="1" ht="24" customHeight="1" x14ac:dyDescent="0.2">
      <c r="A606" s="96" t="s">
        <v>1205</v>
      </c>
      <c r="B606" s="97" t="s">
        <v>1206</v>
      </c>
      <c r="C606" s="98" t="s">
        <v>1205</v>
      </c>
      <c r="D606" s="101">
        <v>0</v>
      </c>
      <c r="E606" s="101">
        <v>0</v>
      </c>
      <c r="F606" s="100" t="str">
        <f t="shared" si="11"/>
        <v>-</v>
      </c>
    </row>
    <row r="607" spans="1:6" s="1" customFormat="1" ht="24" customHeight="1" x14ac:dyDescent="0.2">
      <c r="A607" s="96" t="s">
        <v>1207</v>
      </c>
      <c r="B607" s="102" t="s">
        <v>1208</v>
      </c>
      <c r="C607" s="98" t="s">
        <v>1207</v>
      </c>
      <c r="D607" s="101">
        <v>0</v>
      </c>
      <c r="E607" s="101">
        <v>0</v>
      </c>
      <c r="F607" s="100" t="str">
        <f t="shared" si="11"/>
        <v>-</v>
      </c>
    </row>
    <row r="608" spans="1:6" s="1" customFormat="1" ht="24" customHeight="1" x14ac:dyDescent="0.2">
      <c r="A608" s="111" t="s">
        <v>1209</v>
      </c>
      <c r="B608" s="97" t="s">
        <v>1210</v>
      </c>
      <c r="C608" s="112" t="s">
        <v>1209</v>
      </c>
      <c r="D608" s="101">
        <v>0</v>
      </c>
      <c r="E608" s="101">
        <v>0</v>
      </c>
      <c r="F608" s="100" t="str">
        <f t="shared" si="11"/>
        <v>-</v>
      </c>
    </row>
    <row r="609" spans="1:6" s="1" customFormat="1" ht="12.75" customHeight="1" x14ac:dyDescent="0.2">
      <c r="A609" s="96" t="s">
        <v>1211</v>
      </c>
      <c r="B609" s="97" t="s">
        <v>1212</v>
      </c>
      <c r="C609" s="98" t="s">
        <v>1211</v>
      </c>
      <c r="D609" s="101">
        <v>0</v>
      </c>
      <c r="E609" s="101">
        <v>0</v>
      </c>
      <c r="F609" s="100" t="str">
        <f t="shared" si="11"/>
        <v>-</v>
      </c>
    </row>
    <row r="610" spans="1:6" s="1" customFormat="1" ht="12.75" customHeight="1" x14ac:dyDescent="0.2">
      <c r="A610" s="96" t="s">
        <v>1213</v>
      </c>
      <c r="B610" s="97" t="s">
        <v>1214</v>
      </c>
      <c r="C610" s="98" t="s">
        <v>1213</v>
      </c>
      <c r="D610" s="101">
        <v>0</v>
      </c>
      <c r="E610" s="101">
        <v>0</v>
      </c>
      <c r="F610" s="100" t="str">
        <f t="shared" si="11"/>
        <v>-</v>
      </c>
    </row>
    <row r="611" spans="1:6" s="1" customFormat="1" ht="24" customHeight="1" x14ac:dyDescent="0.2">
      <c r="A611" s="96" t="s">
        <v>1215</v>
      </c>
      <c r="B611" s="97" t="s">
        <v>1216</v>
      </c>
      <c r="C611" s="98" t="s">
        <v>1215</v>
      </c>
      <c r="D611" s="101">
        <v>0</v>
      </c>
      <c r="E611" s="101">
        <v>0</v>
      </c>
      <c r="F611" s="100" t="str">
        <f t="shared" si="11"/>
        <v>-</v>
      </c>
    </row>
    <row r="612" spans="1:6" s="1" customFormat="1" ht="24" customHeight="1" x14ac:dyDescent="0.2">
      <c r="A612" s="96" t="s">
        <v>1217</v>
      </c>
      <c r="B612" s="97" t="s">
        <v>1218</v>
      </c>
      <c r="C612" s="98" t="s">
        <v>1217</v>
      </c>
      <c r="D612" s="99">
        <f>SUM(D613:D616)</f>
        <v>0</v>
      </c>
      <c r="E612" s="99">
        <f>SUM(E613:E616)</f>
        <v>0</v>
      </c>
      <c r="F612" s="100" t="str">
        <f t="shared" ref="F612:F647" si="12">IF(D612&lt;&gt;0,IF(E612/D612&gt;=100,"&gt;&gt;100",E612/D612*100),"-")</f>
        <v>-</v>
      </c>
    </row>
    <row r="613" spans="1:6" s="1" customFormat="1" ht="24" customHeight="1" x14ac:dyDescent="0.2">
      <c r="A613" s="96" t="s">
        <v>1219</v>
      </c>
      <c r="B613" s="102" t="s">
        <v>1220</v>
      </c>
      <c r="C613" s="98" t="s">
        <v>1219</v>
      </c>
      <c r="D613" s="101">
        <v>0</v>
      </c>
      <c r="E613" s="101">
        <v>0</v>
      </c>
      <c r="F613" s="100" t="str">
        <f t="shared" si="12"/>
        <v>-</v>
      </c>
    </row>
    <row r="614" spans="1:6" s="1" customFormat="1" ht="12.75" customHeight="1" x14ac:dyDescent="0.2">
      <c r="A614" s="96" t="s">
        <v>1221</v>
      </c>
      <c r="B614" s="97" t="s">
        <v>1222</v>
      </c>
      <c r="C614" s="98" t="s">
        <v>1221</v>
      </c>
      <c r="D614" s="101">
        <v>0</v>
      </c>
      <c r="E614" s="101">
        <v>0</v>
      </c>
      <c r="F614" s="100" t="str">
        <f t="shared" si="12"/>
        <v>-</v>
      </c>
    </row>
    <row r="615" spans="1:6" s="1" customFormat="1" ht="12.75" customHeight="1" x14ac:dyDescent="0.2">
      <c r="A615" s="96" t="s">
        <v>1223</v>
      </c>
      <c r="B615" s="97" t="s">
        <v>1224</v>
      </c>
      <c r="C615" s="98" t="s">
        <v>1223</v>
      </c>
      <c r="D615" s="101">
        <v>0</v>
      </c>
      <c r="E615" s="101">
        <v>0</v>
      </c>
      <c r="F615" s="100" t="str">
        <f t="shared" si="12"/>
        <v>-</v>
      </c>
    </row>
    <row r="616" spans="1:6" s="1" customFormat="1" ht="12.75" customHeight="1" x14ac:dyDescent="0.2">
      <c r="A616" s="96" t="s">
        <v>1225</v>
      </c>
      <c r="B616" s="97" t="s">
        <v>1226</v>
      </c>
      <c r="C616" s="98" t="s">
        <v>1225</v>
      </c>
      <c r="D616" s="101">
        <v>0</v>
      </c>
      <c r="E616" s="101">
        <v>0</v>
      </c>
      <c r="F616" s="100" t="str">
        <f t="shared" si="12"/>
        <v>-</v>
      </c>
    </row>
    <row r="617" spans="1:6" s="1" customFormat="1" ht="24" customHeight="1" x14ac:dyDescent="0.2">
      <c r="A617" s="96" t="s">
        <v>1227</v>
      </c>
      <c r="B617" s="97" t="s">
        <v>1228</v>
      </c>
      <c r="C617" s="98" t="s">
        <v>1227</v>
      </c>
      <c r="D617" s="99">
        <f>SUM(D618:D624)</f>
        <v>0</v>
      </c>
      <c r="E617" s="99">
        <f>SUM(E618:E624)</f>
        <v>0</v>
      </c>
      <c r="F617" s="100" t="str">
        <f t="shared" si="12"/>
        <v>-</v>
      </c>
    </row>
    <row r="618" spans="1:6" s="1" customFormat="1" ht="12.75" customHeight="1" x14ac:dyDescent="0.2">
      <c r="A618" s="96" t="s">
        <v>1229</v>
      </c>
      <c r="B618" s="97" t="s">
        <v>1230</v>
      </c>
      <c r="C618" s="98" t="s">
        <v>1229</v>
      </c>
      <c r="D618" s="101">
        <v>0</v>
      </c>
      <c r="E618" s="101">
        <v>0</v>
      </c>
      <c r="F618" s="100" t="str">
        <f t="shared" si="12"/>
        <v>-</v>
      </c>
    </row>
    <row r="619" spans="1:6" s="1" customFormat="1" ht="12.75" customHeight="1" x14ac:dyDescent="0.2">
      <c r="A619" s="96" t="s">
        <v>1231</v>
      </c>
      <c r="B619" s="97" t="s">
        <v>1232</v>
      </c>
      <c r="C619" s="98" t="s">
        <v>1231</v>
      </c>
      <c r="D619" s="101">
        <v>0</v>
      </c>
      <c r="E619" s="101">
        <v>0</v>
      </c>
      <c r="F619" s="100" t="str">
        <f t="shared" si="12"/>
        <v>-</v>
      </c>
    </row>
    <row r="620" spans="1:6" s="1" customFormat="1" ht="12.75" customHeight="1" x14ac:dyDescent="0.2">
      <c r="A620" s="96" t="s">
        <v>1233</v>
      </c>
      <c r="B620" s="97" t="s">
        <v>1234</v>
      </c>
      <c r="C620" s="98" t="s">
        <v>1233</v>
      </c>
      <c r="D620" s="101">
        <v>0</v>
      </c>
      <c r="E620" s="101">
        <v>0</v>
      </c>
      <c r="F620" s="100" t="str">
        <f t="shared" si="12"/>
        <v>-</v>
      </c>
    </row>
    <row r="621" spans="1:6" s="1" customFormat="1" ht="12.75" customHeight="1" x14ac:dyDescent="0.2">
      <c r="A621" s="96" t="s">
        <v>1235</v>
      </c>
      <c r="B621" s="97" t="s">
        <v>1236</v>
      </c>
      <c r="C621" s="98" t="s">
        <v>1235</v>
      </c>
      <c r="D621" s="101">
        <v>0</v>
      </c>
      <c r="E621" s="101">
        <v>0</v>
      </c>
      <c r="F621" s="100" t="str">
        <f t="shared" si="12"/>
        <v>-</v>
      </c>
    </row>
    <row r="622" spans="1:6" s="1" customFormat="1" ht="12.75" customHeight="1" x14ac:dyDescent="0.2">
      <c r="A622" s="96" t="s">
        <v>1237</v>
      </c>
      <c r="B622" s="97" t="s">
        <v>1238</v>
      </c>
      <c r="C622" s="98" t="s">
        <v>1237</v>
      </c>
      <c r="D622" s="101">
        <v>0</v>
      </c>
      <c r="E622" s="101">
        <v>0</v>
      </c>
      <c r="F622" s="100" t="str">
        <f t="shared" si="12"/>
        <v>-</v>
      </c>
    </row>
    <row r="623" spans="1:6" s="1" customFormat="1" ht="24" customHeight="1" x14ac:dyDescent="0.2">
      <c r="A623" s="96" t="s">
        <v>1239</v>
      </c>
      <c r="B623" s="97" t="s">
        <v>1240</v>
      </c>
      <c r="C623" s="98" t="s">
        <v>1239</v>
      </c>
      <c r="D623" s="101">
        <v>0</v>
      </c>
      <c r="E623" s="101">
        <v>0</v>
      </c>
      <c r="F623" s="100" t="str">
        <f t="shared" si="12"/>
        <v>-</v>
      </c>
    </row>
    <row r="624" spans="1:6" s="1" customFormat="1" ht="24" customHeight="1" x14ac:dyDescent="0.2">
      <c r="A624" s="96" t="s">
        <v>1241</v>
      </c>
      <c r="B624" s="97" t="s">
        <v>1242</v>
      </c>
      <c r="C624" s="98" t="s">
        <v>1241</v>
      </c>
      <c r="D624" s="101">
        <v>0</v>
      </c>
      <c r="E624" s="101">
        <v>0</v>
      </c>
      <c r="F624" s="100" t="str">
        <f t="shared" si="12"/>
        <v>-</v>
      </c>
    </row>
    <row r="625" spans="1:6" s="1" customFormat="1" ht="12.75" customHeight="1" x14ac:dyDescent="0.2">
      <c r="A625" s="96" t="s">
        <v>1243</v>
      </c>
      <c r="B625" s="97" t="s">
        <v>1244</v>
      </c>
      <c r="C625" s="98" t="s">
        <v>1243</v>
      </c>
      <c r="D625" s="99">
        <f>D626+D629+D632</f>
        <v>0</v>
      </c>
      <c r="E625" s="99">
        <f>E626+E629+E632</f>
        <v>0</v>
      </c>
      <c r="F625" s="100" t="str">
        <f t="shared" si="12"/>
        <v>-</v>
      </c>
    </row>
    <row r="626" spans="1:6" s="1" customFormat="1" ht="12.75" customHeight="1" x14ac:dyDescent="0.2">
      <c r="A626" s="96" t="s">
        <v>1245</v>
      </c>
      <c r="B626" s="97" t="s">
        <v>1246</v>
      </c>
      <c r="C626" s="98" t="s">
        <v>1245</v>
      </c>
      <c r="D626" s="99">
        <f>SUM(D627:D628)</f>
        <v>0</v>
      </c>
      <c r="E626" s="99">
        <f>SUM(E627:E628)</f>
        <v>0</v>
      </c>
      <c r="F626" s="100" t="str">
        <f t="shared" si="12"/>
        <v>-</v>
      </c>
    </row>
    <row r="627" spans="1:6" s="1" customFormat="1" ht="12.75" customHeight="1" x14ac:dyDescent="0.2">
      <c r="A627" s="96" t="s">
        <v>1247</v>
      </c>
      <c r="B627" s="97" t="s">
        <v>1248</v>
      </c>
      <c r="C627" s="98" t="s">
        <v>1247</v>
      </c>
      <c r="D627" s="101">
        <v>0</v>
      </c>
      <c r="E627" s="101">
        <v>0</v>
      </c>
      <c r="F627" s="100" t="str">
        <f t="shared" si="12"/>
        <v>-</v>
      </c>
    </row>
    <row r="628" spans="1:6" s="1" customFormat="1" ht="12.75" customHeight="1" x14ac:dyDescent="0.2">
      <c r="A628" s="96" t="s">
        <v>1249</v>
      </c>
      <c r="B628" s="97" t="s">
        <v>1250</v>
      </c>
      <c r="C628" s="98" t="s">
        <v>1249</v>
      </c>
      <c r="D628" s="101">
        <v>0</v>
      </c>
      <c r="E628" s="101">
        <v>0</v>
      </c>
      <c r="F628" s="100" t="str">
        <f t="shared" si="12"/>
        <v>-</v>
      </c>
    </row>
    <row r="629" spans="1:6" s="1" customFormat="1" ht="12.75" customHeight="1" x14ac:dyDescent="0.2">
      <c r="A629" s="96" t="s">
        <v>1251</v>
      </c>
      <c r="B629" s="97" t="s">
        <v>1252</v>
      </c>
      <c r="C629" s="98" t="s">
        <v>1251</v>
      </c>
      <c r="D629" s="99">
        <f>SUM(D630:D631)</f>
        <v>0</v>
      </c>
      <c r="E629" s="99">
        <f>SUM(E630:E631)</f>
        <v>0</v>
      </c>
      <c r="F629" s="100" t="str">
        <f t="shared" si="12"/>
        <v>-</v>
      </c>
    </row>
    <row r="630" spans="1:6" s="1" customFormat="1" ht="12.75" customHeight="1" x14ac:dyDescent="0.2">
      <c r="A630" s="96" t="s">
        <v>1253</v>
      </c>
      <c r="B630" s="97" t="s">
        <v>1254</v>
      </c>
      <c r="C630" s="98" t="s">
        <v>1253</v>
      </c>
      <c r="D630" s="101">
        <v>0</v>
      </c>
      <c r="E630" s="101">
        <v>0</v>
      </c>
      <c r="F630" s="100" t="str">
        <f t="shared" si="12"/>
        <v>-</v>
      </c>
    </row>
    <row r="631" spans="1:6" s="1" customFormat="1" ht="12.75" customHeight="1" x14ac:dyDescent="0.2">
      <c r="A631" s="96" t="s">
        <v>1255</v>
      </c>
      <c r="B631" s="97" t="s">
        <v>1256</v>
      </c>
      <c r="C631" s="98" t="s">
        <v>1255</v>
      </c>
      <c r="D631" s="101">
        <v>0</v>
      </c>
      <c r="E631" s="101">
        <v>0</v>
      </c>
      <c r="F631" s="100" t="str">
        <f t="shared" si="12"/>
        <v>-</v>
      </c>
    </row>
    <row r="632" spans="1:6" s="1" customFormat="1" ht="24" customHeight="1" x14ac:dyDescent="0.2">
      <c r="A632" s="96" t="s">
        <v>1257</v>
      </c>
      <c r="B632" s="97" t="s">
        <v>1258</v>
      </c>
      <c r="C632" s="98" t="s">
        <v>1257</v>
      </c>
      <c r="D632" s="99">
        <f>SUM(D633:D634)</f>
        <v>0</v>
      </c>
      <c r="E632" s="99">
        <f>SUM(E633:E634)</f>
        <v>0</v>
      </c>
      <c r="F632" s="100" t="str">
        <f t="shared" si="12"/>
        <v>-</v>
      </c>
    </row>
    <row r="633" spans="1:6" s="1" customFormat="1" ht="12.75" customHeight="1" x14ac:dyDescent="0.2">
      <c r="A633" s="96" t="s">
        <v>1259</v>
      </c>
      <c r="B633" s="102" t="s">
        <v>1260</v>
      </c>
      <c r="C633" s="98" t="s">
        <v>1259</v>
      </c>
      <c r="D633" s="101">
        <v>0</v>
      </c>
      <c r="E633" s="101">
        <v>0</v>
      </c>
      <c r="F633" s="100" t="str">
        <f t="shared" si="12"/>
        <v>-</v>
      </c>
    </row>
    <row r="634" spans="1:6" s="1" customFormat="1" ht="12.75" customHeight="1" x14ac:dyDescent="0.2">
      <c r="A634" s="96" t="s">
        <v>1261</v>
      </c>
      <c r="B634" s="97" t="s">
        <v>1262</v>
      </c>
      <c r="C634" s="98" t="s">
        <v>1261</v>
      </c>
      <c r="D634" s="101">
        <v>0</v>
      </c>
      <c r="E634" s="101">
        <v>0</v>
      </c>
      <c r="F634" s="100" t="str">
        <f t="shared" si="12"/>
        <v>-</v>
      </c>
    </row>
    <row r="635" spans="1:6" s="1" customFormat="1" ht="12.75" customHeight="1" x14ac:dyDescent="0.2">
      <c r="A635" s="96"/>
      <c r="B635" s="97" t="s">
        <v>1263</v>
      </c>
      <c r="C635" s="98" t="s">
        <v>1264</v>
      </c>
      <c r="D635" s="99">
        <f>IF(D420-D528&gt;=0,D420-D528,0)</f>
        <v>0</v>
      </c>
      <c r="E635" s="99">
        <f>IF(E420-E528&gt;=0,E420-E528,0)</f>
        <v>0</v>
      </c>
      <c r="F635" s="100" t="str">
        <f t="shared" si="12"/>
        <v>-</v>
      </c>
    </row>
    <row r="636" spans="1:6" s="1" customFormat="1" ht="12.75" customHeight="1" x14ac:dyDescent="0.2">
      <c r="A636" s="96"/>
      <c r="B636" s="97" t="s">
        <v>1265</v>
      </c>
      <c r="C636" s="98" t="s">
        <v>1266</v>
      </c>
      <c r="D636" s="99">
        <f>IF(D528-D420&gt;=0,D528-D420,0)</f>
        <v>0</v>
      </c>
      <c r="E636" s="99">
        <f>IF(E528-E420&gt;=0,E528-E420,0)</f>
        <v>0</v>
      </c>
      <c r="F636" s="100" t="str">
        <f t="shared" si="12"/>
        <v>-</v>
      </c>
    </row>
    <row r="637" spans="1:6" s="1" customFormat="1" ht="12.75" customHeight="1" x14ac:dyDescent="0.2">
      <c r="A637" s="96" t="s">
        <v>1267</v>
      </c>
      <c r="B637" s="97" t="s">
        <v>1268</v>
      </c>
      <c r="C637" s="98" t="s">
        <v>1267</v>
      </c>
      <c r="D637" s="101">
        <v>0</v>
      </c>
      <c r="E637" s="101">
        <v>0</v>
      </c>
      <c r="F637" s="100" t="str">
        <f t="shared" si="12"/>
        <v>-</v>
      </c>
    </row>
    <row r="638" spans="1:6" s="1" customFormat="1" ht="12.75" customHeight="1" x14ac:dyDescent="0.2">
      <c r="A638" s="96" t="s">
        <v>1269</v>
      </c>
      <c r="B638" s="97" t="s">
        <v>1270</v>
      </c>
      <c r="C638" s="98" t="s">
        <v>1269</v>
      </c>
      <c r="D638" s="101">
        <v>0</v>
      </c>
      <c r="E638" s="101">
        <v>0</v>
      </c>
      <c r="F638" s="100" t="str">
        <f t="shared" si="12"/>
        <v>-</v>
      </c>
    </row>
    <row r="639" spans="1:6" s="1" customFormat="1" ht="12.75" customHeight="1" x14ac:dyDescent="0.2">
      <c r="A639" s="96"/>
      <c r="B639" s="97" t="s">
        <v>1271</v>
      </c>
      <c r="C639" s="98" t="s">
        <v>1272</v>
      </c>
      <c r="D639" s="99">
        <f>D412+D420</f>
        <v>10827162</v>
      </c>
      <c r="E639" s="99">
        <f>E412+E420</f>
        <v>12056862.979999999</v>
      </c>
      <c r="F639" s="100">
        <f t="shared" si="12"/>
        <v>111.35755593201615</v>
      </c>
    </row>
    <row r="640" spans="1:6" s="1" customFormat="1" ht="12.75" customHeight="1" x14ac:dyDescent="0.2">
      <c r="A640" s="96"/>
      <c r="B640" s="97" t="s">
        <v>1273</v>
      </c>
      <c r="C640" s="98" t="s">
        <v>1274</v>
      </c>
      <c r="D640" s="99">
        <f>D413+D528</f>
        <v>10921541</v>
      </c>
      <c r="E640" s="99">
        <f>E413+E528</f>
        <v>12285387.430000002</v>
      </c>
      <c r="F640" s="100">
        <f t="shared" si="12"/>
        <v>112.48767394637808</v>
      </c>
    </row>
    <row r="641" spans="1:6" s="1" customFormat="1" ht="12.75" customHeight="1" x14ac:dyDescent="0.2">
      <c r="A641" s="96"/>
      <c r="B641" s="97" t="s">
        <v>1275</v>
      </c>
      <c r="C641" s="98" t="s">
        <v>1276</v>
      </c>
      <c r="D641" s="99">
        <f>IF(D639&gt;=D640,D639-D640,0)</f>
        <v>0</v>
      </c>
      <c r="E641" s="99">
        <f>IF(E639&gt;=E640,E639-E640,0)</f>
        <v>0</v>
      </c>
      <c r="F641" s="100" t="str">
        <f t="shared" si="12"/>
        <v>-</v>
      </c>
    </row>
    <row r="642" spans="1:6" s="1" customFormat="1" ht="12.75" customHeight="1" x14ac:dyDescent="0.2">
      <c r="A642" s="96"/>
      <c r="B642" s="97" t="s">
        <v>1277</v>
      </c>
      <c r="C642" s="98" t="s">
        <v>1278</v>
      </c>
      <c r="D642" s="99">
        <f>IF(D640&gt;=D639,D640-D639,0)</f>
        <v>94379</v>
      </c>
      <c r="E642" s="99">
        <f>IF(E640&gt;=E639,E640-E639,0)</f>
        <v>228524.45000000298</v>
      </c>
      <c r="F642" s="100">
        <f t="shared" si="12"/>
        <v>242.13484991364922</v>
      </c>
    </row>
    <row r="643" spans="1:6" s="1" customFormat="1" ht="24" customHeight="1" x14ac:dyDescent="0.2">
      <c r="A643" s="111" t="s">
        <v>1279</v>
      </c>
      <c r="B643" s="97" t="s">
        <v>1280</v>
      </c>
      <c r="C643" s="112" t="s">
        <v>1279</v>
      </c>
      <c r="D643" s="99">
        <f>IF(D416-D417+D637-D638&gt;=0,D416-D417+D637-D638,0)</f>
        <v>411725</v>
      </c>
      <c r="E643" s="99">
        <f>IF(E416-E417+E637-E638&gt;=0,E416-E417+E637-E638,0)</f>
        <v>317346.28999999998</v>
      </c>
      <c r="F643" s="100">
        <f t="shared" si="12"/>
        <v>77.077245734410099</v>
      </c>
    </row>
    <row r="644" spans="1:6" s="1" customFormat="1" ht="24" customHeight="1" x14ac:dyDescent="0.2">
      <c r="A644" s="111" t="s">
        <v>1281</v>
      </c>
      <c r="B644" s="97" t="s">
        <v>1282</v>
      </c>
      <c r="C644" s="112" t="s">
        <v>1281</v>
      </c>
      <c r="D644" s="99">
        <f>IF(D417-D416+D638-D637&gt;=0,D417-D416+D638-D637,0)</f>
        <v>0</v>
      </c>
      <c r="E644" s="99">
        <f>IF(E417-E416+E638-E637&gt;=0,E417-E416+E638-E637,0)</f>
        <v>0</v>
      </c>
      <c r="F644" s="100" t="str">
        <f t="shared" si="12"/>
        <v>-</v>
      </c>
    </row>
    <row r="645" spans="1:6" s="1" customFormat="1" ht="24" customHeight="1" x14ac:dyDescent="0.2">
      <c r="A645" s="96"/>
      <c r="B645" s="97" t="s">
        <v>1283</v>
      </c>
      <c r="C645" s="98" t="s">
        <v>1284</v>
      </c>
      <c r="D645" s="99">
        <f>IF(D641+D643-D642-D644&gt;=0,D641+D643-D642-D644,0)</f>
        <v>317346</v>
      </c>
      <c r="E645" s="99">
        <f>IF(E641+E643-E642-E644&gt;=0,E641+E643-E642-E644,0)</f>
        <v>88821.839999996999</v>
      </c>
      <c r="F645" s="100">
        <f t="shared" si="12"/>
        <v>27.988958423927514</v>
      </c>
    </row>
    <row r="646" spans="1:6" s="1" customFormat="1" ht="24" customHeight="1" x14ac:dyDescent="0.2">
      <c r="A646" s="96"/>
      <c r="B646" s="97" t="s">
        <v>1285</v>
      </c>
      <c r="C646" s="98" t="s">
        <v>1286</v>
      </c>
      <c r="D646" s="99">
        <f>IF(D642+D644-D641-D643&gt;=0,D642+D644-D641-D643,0)</f>
        <v>0</v>
      </c>
      <c r="E646" s="99">
        <f>IF(E642+E644-E641-E643&gt;=0,E642+E644-E641-E643,0)</f>
        <v>0</v>
      </c>
      <c r="F646" s="100" t="str">
        <f t="shared" si="12"/>
        <v>-</v>
      </c>
    </row>
    <row r="647" spans="1:6" s="1" customFormat="1" ht="24" customHeight="1" x14ac:dyDescent="0.2">
      <c r="A647" s="105" t="s">
        <v>1287</v>
      </c>
      <c r="B647" s="106" t="s">
        <v>1288</v>
      </c>
      <c r="C647" s="107" t="s">
        <v>1287</v>
      </c>
      <c r="D647" s="108">
        <v>888553</v>
      </c>
      <c r="E647" s="108">
        <v>902830.03</v>
      </c>
      <c r="F647" s="109">
        <f t="shared" si="12"/>
        <v>101.60677303436036</v>
      </c>
    </row>
    <row r="648" spans="1:6" s="137" customFormat="1" ht="20.100000000000001" customHeight="1" x14ac:dyDescent="0.2">
      <c r="A648" s="323" t="s">
        <v>1289</v>
      </c>
      <c r="B648" s="324"/>
      <c r="C648" s="92"/>
      <c r="D648" s="110"/>
      <c r="E648" s="110"/>
      <c r="F648" s="95"/>
    </row>
    <row r="649" spans="1:6" s="1" customFormat="1" ht="12.75" customHeight="1" x14ac:dyDescent="0.2">
      <c r="A649" s="96" t="s">
        <v>1290</v>
      </c>
      <c r="B649" s="97" t="s">
        <v>1291</v>
      </c>
      <c r="C649" s="98" t="s">
        <v>1292</v>
      </c>
      <c r="D649" s="101">
        <v>423030</v>
      </c>
      <c r="E649" s="101">
        <v>344448.56</v>
      </c>
      <c r="F649" s="100">
        <f t="shared" ref="F649:F712" si="13">IF(D649&lt;&gt;0,IF(E649/D649&gt;=100,"&gt;&gt;100",E649/D649*100),"-")</f>
        <v>81.424144859702622</v>
      </c>
    </row>
    <row r="650" spans="1:6" s="1" customFormat="1" ht="12.75" customHeight="1" x14ac:dyDescent="0.2">
      <c r="A650" s="96" t="s">
        <v>1293</v>
      </c>
      <c r="B650" s="97" t="s">
        <v>1294</v>
      </c>
      <c r="C650" s="98" t="s">
        <v>1293</v>
      </c>
      <c r="D650" s="101">
        <v>2467478</v>
      </c>
      <c r="E650" s="101">
        <v>3555102.28</v>
      </c>
      <c r="F650" s="100">
        <f t="shared" si="13"/>
        <v>144.0783780037755</v>
      </c>
    </row>
    <row r="651" spans="1:6" s="1" customFormat="1" ht="12.75" customHeight="1" x14ac:dyDescent="0.2">
      <c r="A651" s="96" t="s">
        <v>1295</v>
      </c>
      <c r="B651" s="97" t="s">
        <v>1296</v>
      </c>
      <c r="C651" s="98" t="s">
        <v>1295</v>
      </c>
      <c r="D651" s="101">
        <v>2546060</v>
      </c>
      <c r="E651" s="101">
        <v>3899550.84</v>
      </c>
      <c r="F651" s="100">
        <f t="shared" si="13"/>
        <v>153.16020989293258</v>
      </c>
    </row>
    <row r="652" spans="1:6" s="1" customFormat="1" ht="24" customHeight="1" x14ac:dyDescent="0.2">
      <c r="A652" s="96" t="s">
        <v>1290</v>
      </c>
      <c r="B652" s="97" t="s">
        <v>1297</v>
      </c>
      <c r="C652" s="98" t="s">
        <v>1298</v>
      </c>
      <c r="D652" s="99">
        <f>+D649+D650-D651</f>
        <v>344448</v>
      </c>
      <c r="E652" s="99">
        <f>+E649+E650-E651</f>
        <v>0</v>
      </c>
      <c r="F652" s="100">
        <f t="shared" si="13"/>
        <v>0</v>
      </c>
    </row>
    <row r="653" spans="1:6" s="1" customFormat="1" ht="24" customHeight="1" x14ac:dyDescent="0.2">
      <c r="A653" s="96"/>
      <c r="B653" s="97" t="s">
        <v>1299</v>
      </c>
      <c r="C653" s="98" t="s">
        <v>1300</v>
      </c>
      <c r="D653" s="114">
        <v>0</v>
      </c>
      <c r="E653" s="114">
        <v>0</v>
      </c>
      <c r="F653" s="100" t="str">
        <f t="shared" si="13"/>
        <v>-</v>
      </c>
    </row>
    <row r="654" spans="1:6" s="1" customFormat="1" ht="24" customHeight="1" x14ac:dyDescent="0.2">
      <c r="A654" s="96"/>
      <c r="B654" s="97" t="s">
        <v>1301</v>
      </c>
      <c r="C654" s="98" t="s">
        <v>1302</v>
      </c>
      <c r="D654" s="114">
        <v>68</v>
      </c>
      <c r="E654" s="114">
        <v>73</v>
      </c>
      <c r="F654" s="100">
        <f t="shared" si="13"/>
        <v>107.35294117647058</v>
      </c>
    </row>
    <row r="655" spans="1:6" s="1" customFormat="1" ht="12.75" customHeight="1" x14ac:dyDescent="0.2">
      <c r="A655" s="96"/>
      <c r="B655" s="97" t="s">
        <v>1303</v>
      </c>
      <c r="C655" s="98" t="s">
        <v>1304</v>
      </c>
      <c r="D655" s="114">
        <v>0</v>
      </c>
      <c r="E655" s="114">
        <v>0</v>
      </c>
      <c r="F655" s="100" t="str">
        <f t="shared" si="13"/>
        <v>-</v>
      </c>
    </row>
    <row r="656" spans="1:6" s="1" customFormat="1" ht="12.75" customHeight="1" x14ac:dyDescent="0.2">
      <c r="A656" s="96"/>
      <c r="B656" s="97" t="s">
        <v>1305</v>
      </c>
      <c r="C656" s="98" t="s">
        <v>1306</v>
      </c>
      <c r="D656" s="114">
        <v>60</v>
      </c>
      <c r="E656" s="114">
        <v>60</v>
      </c>
      <c r="F656" s="100">
        <f t="shared" si="13"/>
        <v>100</v>
      </c>
    </row>
    <row r="657" spans="1:6" s="1" customFormat="1" ht="24" customHeight="1" x14ac:dyDescent="0.2">
      <c r="A657" s="96" t="s">
        <v>1307</v>
      </c>
      <c r="B657" s="97" t="s">
        <v>1308</v>
      </c>
      <c r="C657" s="98" t="s">
        <v>1309</v>
      </c>
      <c r="D657" s="101">
        <v>0</v>
      </c>
      <c r="E657" s="101">
        <v>0</v>
      </c>
      <c r="F657" s="100" t="str">
        <f t="shared" si="13"/>
        <v>-</v>
      </c>
    </row>
    <row r="658" spans="1:6" s="1" customFormat="1" ht="12.75" customHeight="1" x14ac:dyDescent="0.2">
      <c r="A658" s="96" t="s">
        <v>1310</v>
      </c>
      <c r="B658" s="97" t="s">
        <v>1311</v>
      </c>
      <c r="C658" s="98" t="s">
        <v>1310</v>
      </c>
      <c r="D658" s="101">
        <v>0</v>
      </c>
      <c r="E658" s="101">
        <v>0</v>
      </c>
      <c r="F658" s="100" t="str">
        <f t="shared" si="13"/>
        <v>-</v>
      </c>
    </row>
    <row r="659" spans="1:6" s="1" customFormat="1" ht="12.75" customHeight="1" x14ac:dyDescent="0.2">
      <c r="A659" s="96" t="s">
        <v>1312</v>
      </c>
      <c r="B659" s="97" t="s">
        <v>1313</v>
      </c>
      <c r="C659" s="98" t="s">
        <v>1312</v>
      </c>
      <c r="D659" s="101">
        <v>0</v>
      </c>
      <c r="E659" s="101">
        <v>0</v>
      </c>
      <c r="F659" s="100" t="str">
        <f t="shared" si="13"/>
        <v>-</v>
      </c>
    </row>
    <row r="660" spans="1:6" s="1" customFormat="1" ht="12.75" customHeight="1" x14ac:dyDescent="0.2">
      <c r="A660" s="96" t="s">
        <v>1314</v>
      </c>
      <c r="B660" s="97" t="s">
        <v>1315</v>
      </c>
      <c r="C660" s="98" t="s">
        <v>1314</v>
      </c>
      <c r="D660" s="101">
        <v>0</v>
      </c>
      <c r="E660" s="101">
        <v>0</v>
      </c>
      <c r="F660" s="100" t="str">
        <f t="shared" si="13"/>
        <v>-</v>
      </c>
    </row>
    <row r="661" spans="1:6" s="1" customFormat="1" ht="12.75" customHeight="1" x14ac:dyDescent="0.2">
      <c r="A661" s="96" t="s">
        <v>1316</v>
      </c>
      <c r="B661" s="97" t="s">
        <v>1317</v>
      </c>
      <c r="C661" s="98" t="s">
        <v>1316</v>
      </c>
      <c r="D661" s="101">
        <v>0</v>
      </c>
      <c r="E661" s="101">
        <v>0</v>
      </c>
      <c r="F661" s="100" t="str">
        <f t="shared" si="13"/>
        <v>-</v>
      </c>
    </row>
    <row r="662" spans="1:6" s="1" customFormat="1" ht="12.75" customHeight="1" x14ac:dyDescent="0.2">
      <c r="A662" s="96" t="s">
        <v>1318</v>
      </c>
      <c r="B662" s="97" t="s">
        <v>1319</v>
      </c>
      <c r="C662" s="98" t="s">
        <v>1318</v>
      </c>
      <c r="D662" s="101">
        <v>0</v>
      </c>
      <c r="E662" s="101">
        <v>0</v>
      </c>
      <c r="F662" s="100" t="str">
        <f t="shared" si="13"/>
        <v>-</v>
      </c>
    </row>
    <row r="663" spans="1:6" s="1" customFormat="1" ht="12.75" customHeight="1" x14ac:dyDescent="0.2">
      <c r="A663" s="96" t="s">
        <v>1320</v>
      </c>
      <c r="B663" s="97" t="s">
        <v>1321</v>
      </c>
      <c r="C663" s="98" t="s">
        <v>1320</v>
      </c>
      <c r="D663" s="101">
        <v>0</v>
      </c>
      <c r="E663" s="101">
        <v>0</v>
      </c>
      <c r="F663" s="100" t="str">
        <f t="shared" si="13"/>
        <v>-</v>
      </c>
    </row>
    <row r="664" spans="1:6" s="1" customFormat="1" ht="12.75" customHeight="1" x14ac:dyDescent="0.2">
      <c r="A664" s="96" t="s">
        <v>1322</v>
      </c>
      <c r="B664" s="97" t="s">
        <v>1323</v>
      </c>
      <c r="C664" s="98" t="s">
        <v>1322</v>
      </c>
      <c r="D664" s="101">
        <v>0</v>
      </c>
      <c r="E664" s="101">
        <v>0</v>
      </c>
      <c r="F664" s="100" t="str">
        <f t="shared" si="13"/>
        <v>-</v>
      </c>
    </row>
    <row r="665" spans="1:6" s="1" customFormat="1" ht="12.75" customHeight="1" x14ac:dyDescent="0.2">
      <c r="A665" s="96" t="s">
        <v>1324</v>
      </c>
      <c r="B665" s="97" t="s">
        <v>1325</v>
      </c>
      <c r="C665" s="98" t="s">
        <v>1324</v>
      </c>
      <c r="D665" s="101">
        <v>0</v>
      </c>
      <c r="E665" s="101">
        <v>0</v>
      </c>
      <c r="F665" s="100" t="str">
        <f t="shared" si="13"/>
        <v>-</v>
      </c>
    </row>
    <row r="666" spans="1:6" s="1" customFormat="1" ht="12.75" customHeight="1" x14ac:dyDescent="0.2">
      <c r="A666" s="96" t="s">
        <v>1326</v>
      </c>
      <c r="B666" s="97" t="s">
        <v>1327</v>
      </c>
      <c r="C666" s="98" t="s">
        <v>1326</v>
      </c>
      <c r="D666" s="101">
        <v>0</v>
      </c>
      <c r="E666" s="101">
        <v>0</v>
      </c>
      <c r="F666" s="100" t="str">
        <f t="shared" si="13"/>
        <v>-</v>
      </c>
    </row>
    <row r="667" spans="1:6" s="1" customFormat="1" ht="12.75" customHeight="1" x14ac:dyDescent="0.2">
      <c r="A667" s="96" t="s">
        <v>1328</v>
      </c>
      <c r="B667" s="97" t="s">
        <v>1329</v>
      </c>
      <c r="C667" s="98" t="s">
        <v>1328</v>
      </c>
      <c r="D667" s="101">
        <v>0</v>
      </c>
      <c r="E667" s="101">
        <v>0</v>
      </c>
      <c r="F667" s="100" t="str">
        <f t="shared" si="13"/>
        <v>-</v>
      </c>
    </row>
    <row r="668" spans="1:6" s="1" customFormat="1" ht="12.75" customHeight="1" x14ac:dyDescent="0.2">
      <c r="A668" s="96" t="s">
        <v>1330</v>
      </c>
      <c r="B668" s="97" t="s">
        <v>1331</v>
      </c>
      <c r="C668" s="98" t="s">
        <v>1330</v>
      </c>
      <c r="D668" s="101">
        <v>0</v>
      </c>
      <c r="E668" s="101">
        <v>0</v>
      </c>
      <c r="F668" s="100" t="str">
        <f t="shared" si="13"/>
        <v>-</v>
      </c>
    </row>
    <row r="669" spans="1:6" s="1" customFormat="1" ht="12.75" customHeight="1" x14ac:dyDescent="0.2">
      <c r="A669" s="96" t="s">
        <v>1332</v>
      </c>
      <c r="B669" s="97" t="s">
        <v>1333</v>
      </c>
      <c r="C669" s="98" t="s">
        <v>1332</v>
      </c>
      <c r="D669" s="101">
        <v>0</v>
      </c>
      <c r="E669" s="101">
        <v>0</v>
      </c>
      <c r="F669" s="100" t="str">
        <f t="shared" si="13"/>
        <v>-</v>
      </c>
    </row>
    <row r="670" spans="1:6" s="1" customFormat="1" ht="12.75" customHeight="1" x14ac:dyDescent="0.2">
      <c r="A670" s="96" t="s">
        <v>1334</v>
      </c>
      <c r="B670" s="97" t="s">
        <v>1335</v>
      </c>
      <c r="C670" s="98" t="s">
        <v>1334</v>
      </c>
      <c r="D670" s="101">
        <v>0</v>
      </c>
      <c r="E670" s="101">
        <v>0</v>
      </c>
      <c r="F670" s="100" t="str">
        <f t="shared" si="13"/>
        <v>-</v>
      </c>
    </row>
    <row r="671" spans="1:6" s="1" customFormat="1" ht="24" customHeight="1" x14ac:dyDescent="0.2">
      <c r="A671" s="96" t="s">
        <v>1336</v>
      </c>
      <c r="B671" s="102" t="s">
        <v>1337</v>
      </c>
      <c r="C671" s="98" t="s">
        <v>1336</v>
      </c>
      <c r="D671" s="101">
        <v>0</v>
      </c>
      <c r="E671" s="101">
        <v>0</v>
      </c>
      <c r="F671" s="100" t="str">
        <f t="shared" si="13"/>
        <v>-</v>
      </c>
    </row>
    <row r="672" spans="1:6" s="1" customFormat="1" ht="12.75" customHeight="1" x14ac:dyDescent="0.2">
      <c r="A672" s="96" t="s">
        <v>1338</v>
      </c>
      <c r="B672" s="97" t="s">
        <v>1339</v>
      </c>
      <c r="C672" s="98" t="s">
        <v>1338</v>
      </c>
      <c r="D672" s="101">
        <v>0</v>
      </c>
      <c r="E672" s="101">
        <v>0</v>
      </c>
      <c r="F672" s="100" t="str">
        <f t="shared" si="13"/>
        <v>-</v>
      </c>
    </row>
    <row r="673" spans="1:6" s="1" customFormat="1" ht="12.75" customHeight="1" x14ac:dyDescent="0.2">
      <c r="A673" s="96" t="s">
        <v>1340</v>
      </c>
      <c r="B673" s="97" t="s">
        <v>1341</v>
      </c>
      <c r="C673" s="98" t="s">
        <v>1340</v>
      </c>
      <c r="D673" s="101">
        <v>0</v>
      </c>
      <c r="E673" s="101">
        <v>0</v>
      </c>
      <c r="F673" s="100" t="str">
        <f t="shared" si="13"/>
        <v>-</v>
      </c>
    </row>
    <row r="674" spans="1:6" s="1" customFormat="1" ht="24" customHeight="1" x14ac:dyDescent="0.2">
      <c r="A674" s="96" t="s">
        <v>1342</v>
      </c>
      <c r="B674" s="102" t="s">
        <v>1343</v>
      </c>
      <c r="C674" s="98" t="s">
        <v>1342</v>
      </c>
      <c r="D674" s="101">
        <v>0</v>
      </c>
      <c r="E674" s="101">
        <v>0</v>
      </c>
      <c r="F674" s="100" t="str">
        <f t="shared" si="13"/>
        <v>-</v>
      </c>
    </row>
    <row r="675" spans="1:6" s="1" customFormat="1" ht="24" customHeight="1" x14ac:dyDescent="0.2">
      <c r="A675" s="96" t="s">
        <v>1344</v>
      </c>
      <c r="B675" s="102" t="s">
        <v>1345</v>
      </c>
      <c r="C675" s="98" t="s">
        <v>1344</v>
      </c>
      <c r="D675" s="101">
        <v>8447959</v>
      </c>
      <c r="E675" s="101">
        <v>8833180.8599999994</v>
      </c>
      <c r="F675" s="100">
        <f t="shared" si="13"/>
        <v>104.55993998076931</v>
      </c>
    </row>
    <row r="676" spans="1:6" s="1" customFormat="1" ht="24" customHeight="1" x14ac:dyDescent="0.2">
      <c r="A676" s="96" t="s">
        <v>1346</v>
      </c>
      <c r="B676" s="102" t="s">
        <v>1347</v>
      </c>
      <c r="C676" s="98" t="s">
        <v>1346</v>
      </c>
      <c r="D676" s="101">
        <v>0</v>
      </c>
      <c r="E676" s="101">
        <v>0</v>
      </c>
      <c r="F676" s="100" t="str">
        <f t="shared" si="13"/>
        <v>-</v>
      </c>
    </row>
    <row r="677" spans="1:6" s="1" customFormat="1" ht="24" customHeight="1" x14ac:dyDescent="0.2">
      <c r="A677" s="96" t="s">
        <v>1348</v>
      </c>
      <c r="B677" s="102" t="s">
        <v>1349</v>
      </c>
      <c r="C677" s="98" t="s">
        <v>1348</v>
      </c>
      <c r="D677" s="101">
        <v>86869</v>
      </c>
      <c r="E677" s="101">
        <v>26295.87</v>
      </c>
      <c r="F677" s="100">
        <f t="shared" si="13"/>
        <v>30.270717977644495</v>
      </c>
    </row>
    <row r="678" spans="1:6" s="1" customFormat="1" ht="24" customHeight="1" x14ac:dyDescent="0.2">
      <c r="A678" s="96" t="s">
        <v>1350</v>
      </c>
      <c r="B678" s="102" t="s">
        <v>1351</v>
      </c>
      <c r="C678" s="98" t="s">
        <v>1350</v>
      </c>
      <c r="D678" s="101">
        <v>0</v>
      </c>
      <c r="E678" s="101">
        <v>0</v>
      </c>
      <c r="F678" s="100" t="str">
        <f t="shared" si="13"/>
        <v>-</v>
      </c>
    </row>
    <row r="679" spans="1:6" s="1" customFormat="1" ht="12.75" customHeight="1" x14ac:dyDescent="0.2">
      <c r="A679" s="96" t="s">
        <v>1352</v>
      </c>
      <c r="B679" s="102" t="s">
        <v>1353</v>
      </c>
      <c r="C679" s="98" t="s">
        <v>1352</v>
      </c>
      <c r="D679" s="101">
        <v>0</v>
      </c>
      <c r="E679" s="101">
        <v>0</v>
      </c>
      <c r="F679" s="100" t="str">
        <f t="shared" si="13"/>
        <v>-</v>
      </c>
    </row>
    <row r="680" spans="1:6" s="1" customFormat="1" ht="12.75" customHeight="1" x14ac:dyDescent="0.2">
      <c r="A680" s="96" t="s">
        <v>1354</v>
      </c>
      <c r="B680" s="102" t="s">
        <v>1355</v>
      </c>
      <c r="C680" s="98" t="s">
        <v>1354</v>
      </c>
      <c r="D680" s="101">
        <v>0</v>
      </c>
      <c r="E680" s="101">
        <v>0</v>
      </c>
      <c r="F680" s="100" t="str">
        <f t="shared" si="13"/>
        <v>-</v>
      </c>
    </row>
    <row r="681" spans="1:6" s="1" customFormat="1" ht="12.75" customHeight="1" x14ac:dyDescent="0.2">
      <c r="A681" s="96" t="s">
        <v>1356</v>
      </c>
      <c r="B681" s="102" t="s">
        <v>1357</v>
      </c>
      <c r="C681" s="98" t="s">
        <v>1356</v>
      </c>
      <c r="D681" s="101">
        <v>0</v>
      </c>
      <c r="E681" s="101">
        <v>0</v>
      </c>
      <c r="F681" s="100" t="str">
        <f t="shared" si="13"/>
        <v>-</v>
      </c>
    </row>
    <row r="682" spans="1:6" s="1" customFormat="1" ht="12.75" customHeight="1" x14ac:dyDescent="0.2">
      <c r="A682" s="96" t="s">
        <v>1358</v>
      </c>
      <c r="B682" s="102" t="s">
        <v>1359</v>
      </c>
      <c r="C682" s="98" t="s">
        <v>1358</v>
      </c>
      <c r="D682" s="101">
        <v>0</v>
      </c>
      <c r="E682" s="101">
        <v>0</v>
      </c>
      <c r="F682" s="100" t="str">
        <f t="shared" si="13"/>
        <v>-</v>
      </c>
    </row>
    <row r="683" spans="1:6" s="1" customFormat="1" ht="12.75" customHeight="1" x14ac:dyDescent="0.2">
      <c r="A683" s="96" t="s">
        <v>1360</v>
      </c>
      <c r="B683" s="102" t="s">
        <v>1361</v>
      </c>
      <c r="C683" s="98" t="s">
        <v>1360</v>
      </c>
      <c r="D683" s="101">
        <v>0</v>
      </c>
      <c r="E683" s="101">
        <v>0</v>
      </c>
      <c r="F683" s="100" t="str">
        <f t="shared" si="13"/>
        <v>-</v>
      </c>
    </row>
    <row r="684" spans="1:6" s="1" customFormat="1" ht="24" customHeight="1" x14ac:dyDescent="0.2">
      <c r="A684" s="96" t="s">
        <v>1362</v>
      </c>
      <c r="B684" s="102" t="s">
        <v>1363</v>
      </c>
      <c r="C684" s="98" t="s">
        <v>1362</v>
      </c>
      <c r="D684" s="101">
        <v>0</v>
      </c>
      <c r="E684" s="101">
        <v>0</v>
      </c>
      <c r="F684" s="100" t="str">
        <f t="shared" si="13"/>
        <v>-</v>
      </c>
    </row>
    <row r="685" spans="1:6" s="1" customFormat="1" ht="24" customHeight="1" x14ac:dyDescent="0.2">
      <c r="A685" s="96" t="s">
        <v>1364</v>
      </c>
      <c r="B685" s="102" t="s">
        <v>1365</v>
      </c>
      <c r="C685" s="98" t="s">
        <v>1364</v>
      </c>
      <c r="D685" s="101">
        <v>0</v>
      </c>
      <c r="E685" s="101">
        <v>0</v>
      </c>
      <c r="F685" s="100" t="str">
        <f t="shared" si="13"/>
        <v>-</v>
      </c>
    </row>
    <row r="686" spans="1:6" s="1" customFormat="1" ht="24" customHeight="1" x14ac:dyDescent="0.2">
      <c r="A686" s="96" t="s">
        <v>1366</v>
      </c>
      <c r="B686" s="102" t="s">
        <v>1367</v>
      </c>
      <c r="C686" s="98" t="s">
        <v>1366</v>
      </c>
      <c r="D686" s="101">
        <v>0</v>
      </c>
      <c r="E686" s="101">
        <v>0</v>
      </c>
      <c r="F686" s="100" t="str">
        <f t="shared" si="13"/>
        <v>-</v>
      </c>
    </row>
    <row r="687" spans="1:6" s="1" customFormat="1" ht="24" customHeight="1" x14ac:dyDescent="0.2">
      <c r="A687" s="96" t="s">
        <v>1368</v>
      </c>
      <c r="B687" s="102" t="s">
        <v>1369</v>
      </c>
      <c r="C687" s="98" t="s">
        <v>1368</v>
      </c>
      <c r="D687" s="101">
        <v>0</v>
      </c>
      <c r="E687" s="101">
        <v>0</v>
      </c>
      <c r="F687" s="100" t="str">
        <f t="shared" si="13"/>
        <v>-</v>
      </c>
    </row>
    <row r="688" spans="1:6" s="1" customFormat="1" ht="12.75" customHeight="1" x14ac:dyDescent="0.2">
      <c r="A688" s="96" t="s">
        <v>1370</v>
      </c>
      <c r="B688" s="102" t="s">
        <v>1371</v>
      </c>
      <c r="C688" s="98" t="s">
        <v>1370</v>
      </c>
      <c r="D688" s="101">
        <v>0</v>
      </c>
      <c r="E688" s="101">
        <v>0</v>
      </c>
      <c r="F688" s="100" t="str">
        <f t="shared" si="13"/>
        <v>-</v>
      </c>
    </row>
    <row r="689" spans="1:6" s="1" customFormat="1" ht="12.75" customHeight="1" x14ac:dyDescent="0.2">
      <c r="A689" s="96" t="s">
        <v>1372</v>
      </c>
      <c r="B689" s="102" t="s">
        <v>1373</v>
      </c>
      <c r="C689" s="98" t="s">
        <v>1372</v>
      </c>
      <c r="D689" s="101">
        <v>0</v>
      </c>
      <c r="E689" s="101">
        <v>0</v>
      </c>
      <c r="F689" s="100" t="str">
        <f t="shared" si="13"/>
        <v>-</v>
      </c>
    </row>
    <row r="690" spans="1:6" s="1" customFormat="1" ht="12.75" customHeight="1" x14ac:dyDescent="0.2">
      <c r="A690" s="96" t="s">
        <v>1374</v>
      </c>
      <c r="B690" s="102" t="s">
        <v>1375</v>
      </c>
      <c r="C690" s="98" t="s">
        <v>1374</v>
      </c>
      <c r="D690" s="101">
        <v>0</v>
      </c>
      <c r="E690" s="101">
        <v>0</v>
      </c>
      <c r="F690" s="100" t="str">
        <f t="shared" si="13"/>
        <v>-</v>
      </c>
    </row>
    <row r="691" spans="1:6" s="1" customFormat="1" ht="12.75" customHeight="1" x14ac:dyDescent="0.2">
      <c r="A691" s="96" t="s">
        <v>1376</v>
      </c>
      <c r="B691" s="102" t="s">
        <v>1377</v>
      </c>
      <c r="C691" s="98" t="s">
        <v>1376</v>
      </c>
      <c r="D691" s="101">
        <v>0</v>
      </c>
      <c r="E691" s="101">
        <v>0</v>
      </c>
      <c r="F691" s="100" t="str">
        <f t="shared" si="13"/>
        <v>-</v>
      </c>
    </row>
    <row r="692" spans="1:6" s="1" customFormat="1" ht="24" customHeight="1" x14ac:dyDescent="0.2">
      <c r="A692" s="96" t="s">
        <v>1378</v>
      </c>
      <c r="B692" s="102" t="s">
        <v>1379</v>
      </c>
      <c r="C692" s="98" t="s">
        <v>1378</v>
      </c>
      <c r="D692" s="101">
        <v>0</v>
      </c>
      <c r="E692" s="101">
        <v>0</v>
      </c>
      <c r="F692" s="100" t="str">
        <f t="shared" si="13"/>
        <v>-</v>
      </c>
    </row>
    <row r="693" spans="1:6" s="1" customFormat="1" ht="24" customHeight="1" x14ac:dyDescent="0.2">
      <c r="A693" s="96" t="s">
        <v>1380</v>
      </c>
      <c r="B693" s="102" t="s">
        <v>1381</v>
      </c>
      <c r="C693" s="98" t="s">
        <v>1380</v>
      </c>
      <c r="D693" s="101">
        <v>0</v>
      </c>
      <c r="E693" s="101">
        <v>0</v>
      </c>
      <c r="F693" s="100" t="str">
        <f t="shared" si="13"/>
        <v>-</v>
      </c>
    </row>
    <row r="694" spans="1:6" s="1" customFormat="1" ht="12.75" customHeight="1" x14ac:dyDescent="0.2">
      <c r="A694" s="96" t="s">
        <v>1382</v>
      </c>
      <c r="B694" s="102" t="s">
        <v>1383</v>
      </c>
      <c r="C694" s="98" t="s">
        <v>1382</v>
      </c>
      <c r="D694" s="101">
        <v>0</v>
      </c>
      <c r="E694" s="101">
        <v>33859.410000000003</v>
      </c>
      <c r="F694" s="100" t="str">
        <f t="shared" si="13"/>
        <v>-</v>
      </c>
    </row>
    <row r="695" spans="1:6" s="1" customFormat="1" ht="12.75" customHeight="1" x14ac:dyDescent="0.2">
      <c r="A695" s="96" t="s">
        <v>1384</v>
      </c>
      <c r="B695" s="102" t="s">
        <v>1385</v>
      </c>
      <c r="C695" s="98" t="s">
        <v>1384</v>
      </c>
      <c r="D695" s="101">
        <v>0</v>
      </c>
      <c r="E695" s="101">
        <v>0</v>
      </c>
      <c r="F695" s="100" t="str">
        <f t="shared" si="13"/>
        <v>-</v>
      </c>
    </row>
    <row r="696" spans="1:6" s="1" customFormat="1" ht="24" customHeight="1" x14ac:dyDescent="0.2">
      <c r="A696" s="96" t="s">
        <v>1386</v>
      </c>
      <c r="B696" s="102" t="s">
        <v>1387</v>
      </c>
      <c r="C696" s="98" t="s">
        <v>1386</v>
      </c>
      <c r="D696" s="101">
        <v>0</v>
      </c>
      <c r="E696" s="101">
        <v>0</v>
      </c>
      <c r="F696" s="100" t="str">
        <f t="shared" si="13"/>
        <v>-</v>
      </c>
    </row>
    <row r="697" spans="1:6" s="1" customFormat="1" ht="24" customHeight="1" x14ac:dyDescent="0.2">
      <c r="A697" s="96" t="s">
        <v>1388</v>
      </c>
      <c r="B697" s="102" t="s">
        <v>1389</v>
      </c>
      <c r="C697" s="98" t="s">
        <v>1388</v>
      </c>
      <c r="D697" s="101">
        <v>0</v>
      </c>
      <c r="E697" s="101">
        <v>0</v>
      </c>
      <c r="F697" s="100" t="str">
        <f t="shared" si="13"/>
        <v>-</v>
      </c>
    </row>
    <row r="698" spans="1:6" s="1" customFormat="1" ht="12.75" customHeight="1" x14ac:dyDescent="0.2">
      <c r="A698" s="96" t="s">
        <v>1390</v>
      </c>
      <c r="B698" s="102" t="s">
        <v>1391</v>
      </c>
      <c r="C698" s="98" t="s">
        <v>1390</v>
      </c>
      <c r="D698" s="101">
        <v>0</v>
      </c>
      <c r="E698" s="101">
        <v>0</v>
      </c>
      <c r="F698" s="100" t="str">
        <f t="shared" si="13"/>
        <v>-</v>
      </c>
    </row>
    <row r="699" spans="1:6" s="1" customFormat="1" ht="12.75" customHeight="1" x14ac:dyDescent="0.2">
      <c r="A699" s="96" t="s">
        <v>1392</v>
      </c>
      <c r="B699" s="102" t="s">
        <v>1393</v>
      </c>
      <c r="C699" s="98" t="s">
        <v>1392</v>
      </c>
      <c r="D699" s="101">
        <v>0</v>
      </c>
      <c r="E699" s="101">
        <v>0</v>
      </c>
      <c r="F699" s="100" t="str">
        <f t="shared" si="13"/>
        <v>-</v>
      </c>
    </row>
    <row r="700" spans="1:6" s="1" customFormat="1" ht="24" customHeight="1" x14ac:dyDescent="0.2">
      <c r="A700" s="96" t="s">
        <v>1394</v>
      </c>
      <c r="B700" s="102" t="s">
        <v>1395</v>
      </c>
      <c r="C700" s="98" t="s">
        <v>1394</v>
      </c>
      <c r="D700" s="101">
        <v>0</v>
      </c>
      <c r="E700" s="101">
        <v>0</v>
      </c>
      <c r="F700" s="100" t="str">
        <f t="shared" si="13"/>
        <v>-</v>
      </c>
    </row>
    <row r="701" spans="1:6" s="1" customFormat="1" ht="24" customHeight="1" x14ac:dyDescent="0.2">
      <c r="A701" s="96" t="s">
        <v>1396</v>
      </c>
      <c r="B701" s="102" t="s">
        <v>1397</v>
      </c>
      <c r="C701" s="98" t="s">
        <v>1396</v>
      </c>
      <c r="D701" s="101">
        <v>0</v>
      </c>
      <c r="E701" s="101">
        <v>0</v>
      </c>
      <c r="F701" s="100" t="str">
        <f t="shared" si="13"/>
        <v>-</v>
      </c>
    </row>
    <row r="702" spans="1:6" s="1" customFormat="1" ht="12.75" customHeight="1" x14ac:dyDescent="0.2">
      <c r="A702" s="96" t="s">
        <v>1398</v>
      </c>
      <c r="B702" s="97" t="s">
        <v>1399</v>
      </c>
      <c r="C702" s="98" t="s">
        <v>1398</v>
      </c>
      <c r="D702" s="101">
        <v>0</v>
      </c>
      <c r="E702" s="101">
        <v>0</v>
      </c>
      <c r="F702" s="100" t="str">
        <f t="shared" si="13"/>
        <v>-</v>
      </c>
    </row>
    <row r="703" spans="1:6" s="1" customFormat="1" ht="12.75" customHeight="1" x14ac:dyDescent="0.2">
      <c r="A703" s="96" t="s">
        <v>1400</v>
      </c>
      <c r="B703" s="97" t="s">
        <v>1401</v>
      </c>
      <c r="C703" s="98" t="s">
        <v>1400</v>
      </c>
      <c r="D703" s="101">
        <v>0</v>
      </c>
      <c r="E703" s="101">
        <v>0</v>
      </c>
      <c r="F703" s="100" t="str">
        <f t="shared" si="13"/>
        <v>-</v>
      </c>
    </row>
    <row r="704" spans="1:6" s="1" customFormat="1" ht="12.75" customHeight="1" x14ac:dyDescent="0.2">
      <c r="A704" s="96" t="s">
        <v>1402</v>
      </c>
      <c r="B704" s="97" t="s">
        <v>1403</v>
      </c>
      <c r="C704" s="98" t="s">
        <v>1402</v>
      </c>
      <c r="D704" s="101">
        <v>0</v>
      </c>
      <c r="E704" s="101">
        <v>0</v>
      </c>
      <c r="F704" s="100" t="str">
        <f t="shared" si="13"/>
        <v>-</v>
      </c>
    </row>
    <row r="705" spans="1:6" s="1" customFormat="1" ht="12.75" customHeight="1" x14ac:dyDescent="0.2">
      <c r="A705" s="96" t="s">
        <v>1404</v>
      </c>
      <c r="B705" s="97" t="s">
        <v>1405</v>
      </c>
      <c r="C705" s="98" t="s">
        <v>1404</v>
      </c>
      <c r="D705" s="101">
        <v>0</v>
      </c>
      <c r="E705" s="101">
        <v>0</v>
      </c>
      <c r="F705" s="100" t="str">
        <f t="shared" si="13"/>
        <v>-</v>
      </c>
    </row>
    <row r="706" spans="1:6" s="1" customFormat="1" ht="12.75" customHeight="1" x14ac:dyDescent="0.2">
      <c r="A706" s="96" t="s">
        <v>1406</v>
      </c>
      <c r="B706" s="97" t="s">
        <v>1407</v>
      </c>
      <c r="C706" s="98" t="s">
        <v>1406</v>
      </c>
      <c r="D706" s="101">
        <v>0</v>
      </c>
      <c r="E706" s="101">
        <v>0</v>
      </c>
      <c r="F706" s="100" t="str">
        <f t="shared" si="13"/>
        <v>-</v>
      </c>
    </row>
    <row r="707" spans="1:6" s="1" customFormat="1" ht="12.75" customHeight="1" x14ac:dyDescent="0.2">
      <c r="A707" s="96" t="s">
        <v>1408</v>
      </c>
      <c r="B707" s="97" t="s">
        <v>1409</v>
      </c>
      <c r="C707" s="98" t="s">
        <v>1408</v>
      </c>
      <c r="D707" s="101">
        <v>0</v>
      </c>
      <c r="E707" s="101">
        <v>0</v>
      </c>
      <c r="F707" s="100" t="str">
        <f t="shared" si="13"/>
        <v>-</v>
      </c>
    </row>
    <row r="708" spans="1:6" s="1" customFormat="1" ht="24" customHeight="1" x14ac:dyDescent="0.2">
      <c r="A708" s="96" t="s">
        <v>1410</v>
      </c>
      <c r="B708" s="102" t="s">
        <v>1411</v>
      </c>
      <c r="C708" s="98" t="s">
        <v>1410</v>
      </c>
      <c r="D708" s="101">
        <v>0</v>
      </c>
      <c r="E708" s="101">
        <v>0</v>
      </c>
      <c r="F708" s="100" t="str">
        <f t="shared" si="13"/>
        <v>-</v>
      </c>
    </row>
    <row r="709" spans="1:6" s="1" customFormat="1" ht="24" customHeight="1" x14ac:dyDescent="0.2">
      <c r="A709" s="96" t="s">
        <v>1412</v>
      </c>
      <c r="B709" s="97" t="s">
        <v>1413</v>
      </c>
      <c r="C709" s="98" t="s">
        <v>1412</v>
      </c>
      <c r="D709" s="101">
        <v>0</v>
      </c>
      <c r="E709" s="101">
        <v>0</v>
      </c>
      <c r="F709" s="100" t="str">
        <f t="shared" si="13"/>
        <v>-</v>
      </c>
    </row>
    <row r="710" spans="1:6" s="1" customFormat="1" ht="12.75" customHeight="1" x14ac:dyDescent="0.2">
      <c r="A710" s="96" t="s">
        <v>1414</v>
      </c>
      <c r="B710" s="97" t="s">
        <v>1415</v>
      </c>
      <c r="C710" s="98" t="s">
        <v>1414</v>
      </c>
      <c r="D710" s="101">
        <v>745882</v>
      </c>
      <c r="E710" s="101">
        <v>996995.68</v>
      </c>
      <c r="F710" s="100">
        <f t="shared" si="13"/>
        <v>133.66667649842736</v>
      </c>
    </row>
    <row r="711" spans="1:6" s="1" customFormat="1" ht="12.75" customHeight="1" x14ac:dyDescent="0.2">
      <c r="A711" s="96" t="s">
        <v>1416</v>
      </c>
      <c r="B711" s="97" t="s">
        <v>1417</v>
      </c>
      <c r="C711" s="98" t="s">
        <v>1416</v>
      </c>
      <c r="D711" s="101">
        <v>0</v>
      </c>
      <c r="E711" s="101">
        <v>0</v>
      </c>
      <c r="F711" s="100" t="str">
        <f t="shared" si="13"/>
        <v>-</v>
      </c>
    </row>
    <row r="712" spans="1:6" s="1" customFormat="1" ht="12.75" customHeight="1" x14ac:dyDescent="0.2">
      <c r="A712" s="96" t="s">
        <v>1418</v>
      </c>
      <c r="B712" s="97" t="s">
        <v>1419</v>
      </c>
      <c r="C712" s="98" t="s">
        <v>1418</v>
      </c>
      <c r="D712" s="101">
        <v>5815</v>
      </c>
      <c r="E712" s="101">
        <v>0</v>
      </c>
      <c r="F712" s="100">
        <f t="shared" si="13"/>
        <v>0</v>
      </c>
    </row>
    <row r="713" spans="1:6" s="1" customFormat="1" ht="24" customHeight="1" x14ac:dyDescent="0.2">
      <c r="A713" s="96" t="s">
        <v>1420</v>
      </c>
      <c r="B713" s="97" t="s">
        <v>1421</v>
      </c>
      <c r="C713" s="98" t="s">
        <v>1420</v>
      </c>
      <c r="D713" s="101">
        <v>0</v>
      </c>
      <c r="E713" s="101">
        <v>0</v>
      </c>
      <c r="F713" s="100" t="str">
        <f t="shared" ref="F713:F776" si="14">IF(D713&lt;&gt;0,IF(E713/D713&gt;=100,"&gt;&gt;100",E713/D713*100),"-")</f>
        <v>-</v>
      </c>
    </row>
    <row r="714" spans="1:6" s="1" customFormat="1" ht="24" customHeight="1" x14ac:dyDescent="0.2">
      <c r="A714" s="96" t="s">
        <v>1422</v>
      </c>
      <c r="B714" s="97" t="s">
        <v>1423</v>
      </c>
      <c r="C714" s="98" t="s">
        <v>1422</v>
      </c>
      <c r="D714" s="101">
        <v>0</v>
      </c>
      <c r="E714" s="101">
        <v>0</v>
      </c>
      <c r="F714" s="100" t="str">
        <f t="shared" si="14"/>
        <v>-</v>
      </c>
    </row>
    <row r="715" spans="1:6" s="1" customFormat="1" ht="24" customHeight="1" x14ac:dyDescent="0.2">
      <c r="A715" s="96" t="s">
        <v>1424</v>
      </c>
      <c r="B715" s="97" t="s">
        <v>1425</v>
      </c>
      <c r="C715" s="98" t="s">
        <v>1424</v>
      </c>
      <c r="D715" s="101">
        <v>0</v>
      </c>
      <c r="E715" s="101">
        <v>0</v>
      </c>
      <c r="F715" s="100" t="str">
        <f t="shared" si="14"/>
        <v>-</v>
      </c>
    </row>
    <row r="716" spans="1:6" s="1" customFormat="1" ht="12.75" customHeight="1" x14ac:dyDescent="0.2">
      <c r="A716" s="96" t="s">
        <v>1426</v>
      </c>
      <c r="B716" s="97" t="s">
        <v>1427</v>
      </c>
      <c r="C716" s="98" t="s">
        <v>1426</v>
      </c>
      <c r="D716" s="101">
        <v>62773</v>
      </c>
      <c r="E716" s="101">
        <v>0</v>
      </c>
      <c r="F716" s="100">
        <f t="shared" si="14"/>
        <v>0</v>
      </c>
    </row>
    <row r="717" spans="1:6" s="1" customFormat="1" ht="12.75" customHeight="1" x14ac:dyDescent="0.2">
      <c r="A717" s="96" t="s">
        <v>1428</v>
      </c>
      <c r="B717" s="97" t="s">
        <v>1429</v>
      </c>
      <c r="C717" s="98" t="s">
        <v>1428</v>
      </c>
      <c r="D717" s="101">
        <v>21900</v>
      </c>
      <c r="E717" s="101">
        <v>32105.66</v>
      </c>
      <c r="F717" s="100">
        <f t="shared" si="14"/>
        <v>146.60118721461185</v>
      </c>
    </row>
    <row r="718" spans="1:6" s="1" customFormat="1" ht="12.75" customHeight="1" x14ac:dyDescent="0.2">
      <c r="A718" s="96" t="s">
        <v>1430</v>
      </c>
      <c r="B718" s="97" t="s">
        <v>1431</v>
      </c>
      <c r="C718" s="98" t="s">
        <v>1430</v>
      </c>
      <c r="D718" s="101">
        <v>113445</v>
      </c>
      <c r="E718" s="101">
        <v>136106.44</v>
      </c>
      <c r="F718" s="100">
        <f t="shared" si="14"/>
        <v>119.97570628939134</v>
      </c>
    </row>
    <row r="719" spans="1:6" s="1" customFormat="1" ht="12.75" customHeight="1" x14ac:dyDescent="0.2">
      <c r="A719" s="96" t="s">
        <v>1432</v>
      </c>
      <c r="B719" s="97" t="s">
        <v>1433</v>
      </c>
      <c r="C719" s="98" t="s">
        <v>1432</v>
      </c>
      <c r="D719" s="101">
        <v>0</v>
      </c>
      <c r="E719" s="101">
        <v>0</v>
      </c>
      <c r="F719" s="100" t="str">
        <f t="shared" si="14"/>
        <v>-</v>
      </c>
    </row>
    <row r="720" spans="1:6" s="1" customFormat="1" ht="12.75" customHeight="1" x14ac:dyDescent="0.2">
      <c r="A720" s="96" t="s">
        <v>1434</v>
      </c>
      <c r="B720" s="97" t="s">
        <v>1435</v>
      </c>
      <c r="C720" s="98" t="s">
        <v>1434</v>
      </c>
      <c r="D720" s="101">
        <v>13740</v>
      </c>
      <c r="E720" s="101">
        <v>15390</v>
      </c>
      <c r="F720" s="100">
        <f t="shared" si="14"/>
        <v>112.00873362445414</v>
      </c>
    </row>
    <row r="721" spans="1:6" s="1" customFormat="1" ht="12.75" customHeight="1" x14ac:dyDescent="0.2">
      <c r="A721" s="96" t="s">
        <v>1436</v>
      </c>
      <c r="B721" s="97" t="s">
        <v>1437</v>
      </c>
      <c r="C721" s="98" t="s">
        <v>1436</v>
      </c>
      <c r="D721" s="101">
        <v>0</v>
      </c>
      <c r="E721" s="101">
        <v>0</v>
      </c>
      <c r="F721" s="100" t="str">
        <f t="shared" si="14"/>
        <v>-</v>
      </c>
    </row>
    <row r="722" spans="1:6" s="1" customFormat="1" ht="12.75" customHeight="1" x14ac:dyDescent="0.2">
      <c r="A722" s="96" t="s">
        <v>1438</v>
      </c>
      <c r="B722" s="97" t="s">
        <v>1439</v>
      </c>
      <c r="C722" s="98" t="s">
        <v>1438</v>
      </c>
      <c r="D722" s="101">
        <v>6095</v>
      </c>
      <c r="E722" s="101">
        <v>15213.13</v>
      </c>
      <c r="F722" s="100">
        <f t="shared" si="14"/>
        <v>249.60016406890895</v>
      </c>
    </row>
    <row r="723" spans="1:6" s="1" customFormat="1" ht="12.75" customHeight="1" x14ac:dyDescent="0.2">
      <c r="A723" s="96" t="s">
        <v>1440</v>
      </c>
      <c r="B723" s="97" t="s">
        <v>1441</v>
      </c>
      <c r="C723" s="98" t="s">
        <v>1440</v>
      </c>
      <c r="D723" s="101">
        <v>0</v>
      </c>
      <c r="E723" s="101">
        <v>0</v>
      </c>
      <c r="F723" s="100" t="str">
        <f t="shared" si="14"/>
        <v>-</v>
      </c>
    </row>
    <row r="724" spans="1:6" s="1" customFormat="1" ht="12.75" customHeight="1" x14ac:dyDescent="0.2">
      <c r="A724" s="96" t="s">
        <v>1442</v>
      </c>
      <c r="B724" s="97" t="s">
        <v>1443</v>
      </c>
      <c r="C724" s="98" t="s">
        <v>1442</v>
      </c>
      <c r="D724" s="101">
        <v>0</v>
      </c>
      <c r="E724" s="101">
        <v>0</v>
      </c>
      <c r="F724" s="100" t="str">
        <f t="shared" si="14"/>
        <v>-</v>
      </c>
    </row>
    <row r="725" spans="1:6" s="1" customFormat="1" ht="12.75" customHeight="1" x14ac:dyDescent="0.2">
      <c r="A725" s="96" t="s">
        <v>1444</v>
      </c>
      <c r="B725" s="97" t="s">
        <v>1445</v>
      </c>
      <c r="C725" s="98" t="s">
        <v>1444</v>
      </c>
      <c r="D725" s="101">
        <v>0</v>
      </c>
      <c r="E725" s="101">
        <v>0</v>
      </c>
      <c r="F725" s="100" t="str">
        <f t="shared" si="14"/>
        <v>-</v>
      </c>
    </row>
    <row r="726" spans="1:6" s="1" customFormat="1" ht="12.75" customHeight="1" x14ac:dyDescent="0.2">
      <c r="A726" s="96" t="s">
        <v>1446</v>
      </c>
      <c r="B726" s="97" t="s">
        <v>1447</v>
      </c>
      <c r="C726" s="98" t="s">
        <v>1446</v>
      </c>
      <c r="D726" s="101">
        <v>0</v>
      </c>
      <c r="E726" s="101">
        <v>0</v>
      </c>
      <c r="F726" s="100" t="str">
        <f t="shared" si="14"/>
        <v>-</v>
      </c>
    </row>
    <row r="727" spans="1:6" s="1" customFormat="1" ht="12.75" customHeight="1" x14ac:dyDescent="0.2">
      <c r="A727" s="96" t="s">
        <v>1448</v>
      </c>
      <c r="B727" s="97" t="s">
        <v>1449</v>
      </c>
      <c r="C727" s="98" t="s">
        <v>1448</v>
      </c>
      <c r="D727" s="101">
        <v>0</v>
      </c>
      <c r="E727" s="101">
        <v>0</v>
      </c>
      <c r="F727" s="100" t="str">
        <f t="shared" si="14"/>
        <v>-</v>
      </c>
    </row>
    <row r="728" spans="1:6" s="1" customFormat="1" ht="12.75" customHeight="1" x14ac:dyDescent="0.2">
      <c r="A728" s="96" t="s">
        <v>1450</v>
      </c>
      <c r="B728" s="97" t="s">
        <v>1451</v>
      </c>
      <c r="C728" s="98" t="s">
        <v>1450</v>
      </c>
      <c r="D728" s="101">
        <v>0</v>
      </c>
      <c r="E728" s="101">
        <v>0</v>
      </c>
      <c r="F728" s="100" t="str">
        <f t="shared" si="14"/>
        <v>-</v>
      </c>
    </row>
    <row r="729" spans="1:6" s="1" customFormat="1" ht="12.75" customHeight="1" x14ac:dyDescent="0.2">
      <c r="A729" s="96" t="s">
        <v>1452</v>
      </c>
      <c r="B729" s="97" t="s">
        <v>1453</v>
      </c>
      <c r="C729" s="98" t="s">
        <v>1452</v>
      </c>
      <c r="D729" s="101">
        <v>0</v>
      </c>
      <c r="E729" s="101">
        <v>0</v>
      </c>
      <c r="F729" s="100" t="str">
        <f t="shared" si="14"/>
        <v>-</v>
      </c>
    </row>
    <row r="730" spans="1:6" s="1" customFormat="1" ht="12.75" customHeight="1" x14ac:dyDescent="0.2">
      <c r="A730" s="96" t="s">
        <v>1454</v>
      </c>
      <c r="B730" s="97" t="s">
        <v>1455</v>
      </c>
      <c r="C730" s="98" t="s">
        <v>1454</v>
      </c>
      <c r="D730" s="101">
        <v>0</v>
      </c>
      <c r="E730" s="101">
        <v>0</v>
      </c>
      <c r="F730" s="100" t="str">
        <f t="shared" si="14"/>
        <v>-</v>
      </c>
    </row>
    <row r="731" spans="1:6" s="1" customFormat="1" ht="12.75" customHeight="1" x14ac:dyDescent="0.2">
      <c r="A731" s="96" t="s">
        <v>1456</v>
      </c>
      <c r="B731" s="97" t="s">
        <v>1457</v>
      </c>
      <c r="C731" s="98" t="s">
        <v>1456</v>
      </c>
      <c r="D731" s="101">
        <v>0</v>
      </c>
      <c r="E731" s="101">
        <v>0</v>
      </c>
      <c r="F731" s="100" t="str">
        <f t="shared" si="14"/>
        <v>-</v>
      </c>
    </row>
    <row r="732" spans="1:6" s="1" customFormat="1" ht="12.75" customHeight="1" x14ac:dyDescent="0.2">
      <c r="A732" s="96" t="s">
        <v>1458</v>
      </c>
      <c r="B732" s="97" t="s">
        <v>1459</v>
      </c>
      <c r="C732" s="98" t="s">
        <v>1458</v>
      </c>
      <c r="D732" s="101">
        <v>0</v>
      </c>
      <c r="E732" s="101">
        <v>0</v>
      </c>
      <c r="F732" s="100" t="str">
        <f t="shared" si="14"/>
        <v>-</v>
      </c>
    </row>
    <row r="733" spans="1:6" s="1" customFormat="1" ht="12.75" customHeight="1" x14ac:dyDescent="0.2">
      <c r="A733" s="96" t="s">
        <v>1460</v>
      </c>
      <c r="B733" s="97" t="s">
        <v>1461</v>
      </c>
      <c r="C733" s="98" t="s">
        <v>1460</v>
      </c>
      <c r="D733" s="101">
        <v>0</v>
      </c>
      <c r="E733" s="101">
        <v>0</v>
      </c>
      <c r="F733" s="100" t="str">
        <f t="shared" si="14"/>
        <v>-</v>
      </c>
    </row>
    <row r="734" spans="1:6" s="1" customFormat="1" ht="12.75" customHeight="1" x14ac:dyDescent="0.2">
      <c r="A734" s="96" t="s">
        <v>1462</v>
      </c>
      <c r="B734" s="97" t="s">
        <v>1463</v>
      </c>
      <c r="C734" s="98" t="s">
        <v>1462</v>
      </c>
      <c r="D734" s="101">
        <v>0</v>
      </c>
      <c r="E734" s="101">
        <v>0</v>
      </c>
      <c r="F734" s="100" t="str">
        <f t="shared" si="14"/>
        <v>-</v>
      </c>
    </row>
    <row r="735" spans="1:6" s="1" customFormat="1" ht="12.75" customHeight="1" x14ac:dyDescent="0.2">
      <c r="A735" s="96" t="s">
        <v>1464</v>
      </c>
      <c r="B735" s="97" t="s">
        <v>1465</v>
      </c>
      <c r="C735" s="98" t="s">
        <v>1464</v>
      </c>
      <c r="D735" s="101">
        <v>0</v>
      </c>
      <c r="E735" s="101">
        <v>0</v>
      </c>
      <c r="F735" s="100" t="str">
        <f t="shared" si="14"/>
        <v>-</v>
      </c>
    </row>
    <row r="736" spans="1:6" s="1" customFormat="1" ht="12.75" customHeight="1" x14ac:dyDescent="0.2">
      <c r="A736" s="96" t="s">
        <v>1466</v>
      </c>
      <c r="B736" s="97" t="s">
        <v>1467</v>
      </c>
      <c r="C736" s="98" t="s">
        <v>1466</v>
      </c>
      <c r="D736" s="101">
        <v>0</v>
      </c>
      <c r="E736" s="101">
        <v>0</v>
      </c>
      <c r="F736" s="100" t="str">
        <f t="shared" si="14"/>
        <v>-</v>
      </c>
    </row>
    <row r="737" spans="1:6" s="1" customFormat="1" ht="12.75" customHeight="1" x14ac:dyDescent="0.2">
      <c r="A737" s="96" t="s">
        <v>1468</v>
      </c>
      <c r="B737" s="97" t="s">
        <v>1469</v>
      </c>
      <c r="C737" s="98" t="s">
        <v>1468</v>
      </c>
      <c r="D737" s="101">
        <v>0</v>
      </c>
      <c r="E737" s="101">
        <v>0</v>
      </c>
      <c r="F737" s="100" t="str">
        <f t="shared" si="14"/>
        <v>-</v>
      </c>
    </row>
    <row r="738" spans="1:6" s="1" customFormat="1" ht="12.75" customHeight="1" x14ac:dyDescent="0.2">
      <c r="A738" s="96" t="s">
        <v>1470</v>
      </c>
      <c r="B738" s="97" t="s">
        <v>1471</v>
      </c>
      <c r="C738" s="98" t="s">
        <v>1470</v>
      </c>
      <c r="D738" s="101">
        <v>0</v>
      </c>
      <c r="E738" s="101">
        <v>0</v>
      </c>
      <c r="F738" s="100" t="str">
        <f t="shared" si="14"/>
        <v>-</v>
      </c>
    </row>
    <row r="739" spans="1:6" s="1" customFormat="1" ht="12.75" customHeight="1" x14ac:dyDescent="0.2">
      <c r="A739" s="96" t="s">
        <v>1472</v>
      </c>
      <c r="B739" s="97" t="s">
        <v>1473</v>
      </c>
      <c r="C739" s="98" t="s">
        <v>1472</v>
      </c>
      <c r="D739" s="101">
        <v>0</v>
      </c>
      <c r="E739" s="101">
        <v>0</v>
      </c>
      <c r="F739" s="100" t="str">
        <f t="shared" si="14"/>
        <v>-</v>
      </c>
    </row>
    <row r="740" spans="1:6" s="1" customFormat="1" ht="12.75" customHeight="1" x14ac:dyDescent="0.2">
      <c r="A740" s="96" t="s">
        <v>1474</v>
      </c>
      <c r="B740" s="97" t="s">
        <v>1475</v>
      </c>
      <c r="C740" s="98" t="s">
        <v>1474</v>
      </c>
      <c r="D740" s="101">
        <v>0</v>
      </c>
      <c r="E740" s="101">
        <v>0</v>
      </c>
      <c r="F740" s="100" t="str">
        <f t="shared" si="14"/>
        <v>-</v>
      </c>
    </row>
    <row r="741" spans="1:6" s="1" customFormat="1" ht="24" customHeight="1" x14ac:dyDescent="0.2">
      <c r="A741" s="96" t="s">
        <v>1476</v>
      </c>
      <c r="B741" s="97" t="s">
        <v>1477</v>
      </c>
      <c r="C741" s="98" t="s">
        <v>1476</v>
      </c>
      <c r="D741" s="101">
        <v>0</v>
      </c>
      <c r="E741" s="101">
        <v>0</v>
      </c>
      <c r="F741" s="100" t="str">
        <f t="shared" si="14"/>
        <v>-</v>
      </c>
    </row>
    <row r="742" spans="1:6" s="1" customFormat="1" ht="24" customHeight="1" x14ac:dyDescent="0.2">
      <c r="A742" s="96" t="s">
        <v>1478</v>
      </c>
      <c r="B742" s="97" t="s">
        <v>1479</v>
      </c>
      <c r="C742" s="98" t="s">
        <v>1478</v>
      </c>
      <c r="D742" s="101">
        <v>0</v>
      </c>
      <c r="E742" s="101">
        <v>0</v>
      </c>
      <c r="F742" s="100" t="str">
        <f t="shared" si="14"/>
        <v>-</v>
      </c>
    </row>
    <row r="743" spans="1:6" s="1" customFormat="1" ht="24" customHeight="1" x14ac:dyDescent="0.2">
      <c r="A743" s="96" t="s">
        <v>1480</v>
      </c>
      <c r="B743" s="102" t="s">
        <v>1481</v>
      </c>
      <c r="C743" s="98" t="s">
        <v>1480</v>
      </c>
      <c r="D743" s="101">
        <v>0</v>
      </c>
      <c r="E743" s="101">
        <v>0</v>
      </c>
      <c r="F743" s="100" t="str">
        <f t="shared" si="14"/>
        <v>-</v>
      </c>
    </row>
    <row r="744" spans="1:6" s="1" customFormat="1" ht="24" customHeight="1" x14ac:dyDescent="0.2">
      <c r="A744" s="96" t="s">
        <v>1482</v>
      </c>
      <c r="B744" s="102" t="s">
        <v>1483</v>
      </c>
      <c r="C744" s="98" t="s">
        <v>1482</v>
      </c>
      <c r="D744" s="101">
        <v>0</v>
      </c>
      <c r="E744" s="101">
        <v>0</v>
      </c>
      <c r="F744" s="100" t="str">
        <f t="shared" si="14"/>
        <v>-</v>
      </c>
    </row>
    <row r="745" spans="1:6" s="1" customFormat="1" ht="12.75" customHeight="1" x14ac:dyDescent="0.2">
      <c r="A745" s="96" t="s">
        <v>1484</v>
      </c>
      <c r="B745" s="97" t="s">
        <v>1485</v>
      </c>
      <c r="C745" s="98" t="s">
        <v>1484</v>
      </c>
      <c r="D745" s="101">
        <v>0</v>
      </c>
      <c r="E745" s="101">
        <v>0</v>
      </c>
      <c r="F745" s="100" t="str">
        <f t="shared" si="14"/>
        <v>-</v>
      </c>
    </row>
    <row r="746" spans="1:6" s="1" customFormat="1" ht="12.75" customHeight="1" x14ac:dyDescent="0.2">
      <c r="A746" s="96" t="s">
        <v>1486</v>
      </c>
      <c r="B746" s="97" t="s">
        <v>1487</v>
      </c>
      <c r="C746" s="98" t="s">
        <v>1486</v>
      </c>
      <c r="D746" s="101">
        <v>0</v>
      </c>
      <c r="E746" s="101">
        <v>0</v>
      </c>
      <c r="F746" s="100" t="str">
        <f t="shared" si="14"/>
        <v>-</v>
      </c>
    </row>
    <row r="747" spans="1:6" s="1" customFormat="1" ht="12.75" customHeight="1" x14ac:dyDescent="0.2">
      <c r="A747" s="96" t="s">
        <v>1488</v>
      </c>
      <c r="B747" s="97" t="s">
        <v>1489</v>
      </c>
      <c r="C747" s="98" t="s">
        <v>1488</v>
      </c>
      <c r="D747" s="101">
        <v>0</v>
      </c>
      <c r="E747" s="101">
        <v>0</v>
      </c>
      <c r="F747" s="100" t="str">
        <f t="shared" si="14"/>
        <v>-</v>
      </c>
    </row>
    <row r="748" spans="1:6" s="1" customFormat="1" ht="24" customHeight="1" x14ac:dyDescent="0.2">
      <c r="A748" s="96" t="s">
        <v>1490</v>
      </c>
      <c r="B748" s="97" t="s">
        <v>1491</v>
      </c>
      <c r="C748" s="98" t="s">
        <v>1490</v>
      </c>
      <c r="D748" s="101">
        <v>0</v>
      </c>
      <c r="E748" s="101">
        <v>0</v>
      </c>
      <c r="F748" s="100" t="str">
        <f t="shared" si="14"/>
        <v>-</v>
      </c>
    </row>
    <row r="749" spans="1:6" s="1" customFormat="1" ht="12.75" customHeight="1" x14ac:dyDescent="0.2">
      <c r="A749" s="96" t="s">
        <v>1492</v>
      </c>
      <c r="B749" s="97" t="s">
        <v>1493</v>
      </c>
      <c r="C749" s="98" t="s">
        <v>1492</v>
      </c>
      <c r="D749" s="101">
        <v>0</v>
      </c>
      <c r="E749" s="101">
        <v>0</v>
      </c>
      <c r="F749" s="100" t="str">
        <f t="shared" si="14"/>
        <v>-</v>
      </c>
    </row>
    <row r="750" spans="1:6" s="1" customFormat="1" ht="12.75" customHeight="1" x14ac:dyDescent="0.2">
      <c r="A750" s="96" t="s">
        <v>1494</v>
      </c>
      <c r="B750" s="97" t="s">
        <v>1495</v>
      </c>
      <c r="C750" s="98" t="s">
        <v>1494</v>
      </c>
      <c r="D750" s="101">
        <v>0</v>
      </c>
      <c r="E750" s="101">
        <v>0</v>
      </c>
      <c r="F750" s="100" t="str">
        <f t="shared" si="14"/>
        <v>-</v>
      </c>
    </row>
    <row r="751" spans="1:6" s="1" customFormat="1" ht="12.75" customHeight="1" x14ac:dyDescent="0.2">
      <c r="A751" s="96" t="s">
        <v>1496</v>
      </c>
      <c r="B751" s="97" t="s">
        <v>1497</v>
      </c>
      <c r="C751" s="98" t="s">
        <v>1496</v>
      </c>
      <c r="D751" s="101">
        <v>0</v>
      </c>
      <c r="E751" s="101">
        <v>0</v>
      </c>
      <c r="F751" s="100" t="str">
        <f t="shared" si="14"/>
        <v>-</v>
      </c>
    </row>
    <row r="752" spans="1:6" s="1" customFormat="1" ht="12.75" customHeight="1" x14ac:dyDescent="0.2">
      <c r="A752" s="96" t="s">
        <v>1498</v>
      </c>
      <c r="B752" s="97" t="s">
        <v>1499</v>
      </c>
      <c r="C752" s="98" t="s">
        <v>1498</v>
      </c>
      <c r="D752" s="101">
        <v>0</v>
      </c>
      <c r="E752" s="101">
        <v>0</v>
      </c>
      <c r="F752" s="100" t="str">
        <f t="shared" si="14"/>
        <v>-</v>
      </c>
    </row>
    <row r="753" spans="1:6" s="1" customFormat="1" ht="12.75" customHeight="1" x14ac:dyDescent="0.2">
      <c r="A753" s="96" t="s">
        <v>1500</v>
      </c>
      <c r="B753" s="97" t="s">
        <v>1501</v>
      </c>
      <c r="C753" s="98" t="s">
        <v>1500</v>
      </c>
      <c r="D753" s="101">
        <v>0</v>
      </c>
      <c r="E753" s="101">
        <v>0</v>
      </c>
      <c r="F753" s="100" t="str">
        <f t="shared" si="14"/>
        <v>-</v>
      </c>
    </row>
    <row r="754" spans="1:6" s="1" customFormat="1" ht="12.75" customHeight="1" x14ac:dyDescent="0.2">
      <c r="A754" s="96" t="s">
        <v>1502</v>
      </c>
      <c r="B754" s="97" t="s">
        <v>1503</v>
      </c>
      <c r="C754" s="98" t="s">
        <v>1502</v>
      </c>
      <c r="D754" s="101">
        <v>0</v>
      </c>
      <c r="E754" s="101">
        <v>0</v>
      </c>
      <c r="F754" s="100" t="str">
        <f t="shared" si="14"/>
        <v>-</v>
      </c>
    </row>
    <row r="755" spans="1:6" s="1" customFormat="1" ht="12.75" customHeight="1" x14ac:dyDescent="0.2">
      <c r="A755" s="96" t="s">
        <v>1504</v>
      </c>
      <c r="B755" s="97" t="s">
        <v>1505</v>
      </c>
      <c r="C755" s="98" t="s">
        <v>1504</v>
      </c>
      <c r="D755" s="101">
        <v>0</v>
      </c>
      <c r="E755" s="101">
        <v>0</v>
      </c>
      <c r="F755" s="100" t="str">
        <f t="shared" si="14"/>
        <v>-</v>
      </c>
    </row>
    <row r="756" spans="1:6" s="1" customFormat="1" ht="24" customHeight="1" x14ac:dyDescent="0.2">
      <c r="A756" s="96" t="s">
        <v>1506</v>
      </c>
      <c r="B756" s="102" t="s">
        <v>1507</v>
      </c>
      <c r="C756" s="98" t="s">
        <v>1506</v>
      </c>
      <c r="D756" s="101">
        <v>0</v>
      </c>
      <c r="E756" s="101">
        <v>0</v>
      </c>
      <c r="F756" s="100" t="str">
        <f t="shared" si="14"/>
        <v>-</v>
      </c>
    </row>
    <row r="757" spans="1:6" s="1" customFormat="1" ht="24" customHeight="1" x14ac:dyDescent="0.2">
      <c r="A757" s="96" t="s">
        <v>1508</v>
      </c>
      <c r="B757" s="97" t="s">
        <v>1509</v>
      </c>
      <c r="C757" s="98" t="s">
        <v>1508</v>
      </c>
      <c r="D757" s="101">
        <v>0</v>
      </c>
      <c r="E757" s="101">
        <v>0</v>
      </c>
      <c r="F757" s="100" t="str">
        <f t="shared" si="14"/>
        <v>-</v>
      </c>
    </row>
    <row r="758" spans="1:6" s="1" customFormat="1" ht="12.75" customHeight="1" x14ac:dyDescent="0.2">
      <c r="A758" s="96" t="s">
        <v>1510</v>
      </c>
      <c r="B758" s="97" t="s">
        <v>1511</v>
      </c>
      <c r="C758" s="98" t="s">
        <v>1510</v>
      </c>
      <c r="D758" s="101">
        <v>0</v>
      </c>
      <c r="E758" s="101">
        <v>0</v>
      </c>
      <c r="F758" s="100" t="str">
        <f t="shared" si="14"/>
        <v>-</v>
      </c>
    </row>
    <row r="759" spans="1:6" s="1" customFormat="1" ht="12.75" customHeight="1" x14ac:dyDescent="0.2">
      <c r="A759" s="96" t="s">
        <v>1512</v>
      </c>
      <c r="B759" s="97" t="s">
        <v>1513</v>
      </c>
      <c r="C759" s="98" t="s">
        <v>1512</v>
      </c>
      <c r="D759" s="101">
        <v>0</v>
      </c>
      <c r="E759" s="101">
        <v>0</v>
      </c>
      <c r="F759" s="100" t="str">
        <f t="shared" si="14"/>
        <v>-</v>
      </c>
    </row>
    <row r="760" spans="1:6" s="1" customFormat="1" ht="12.75" customHeight="1" x14ac:dyDescent="0.2">
      <c r="A760" s="96" t="s">
        <v>1514</v>
      </c>
      <c r="B760" s="97" t="s">
        <v>1515</v>
      </c>
      <c r="C760" s="98" t="s">
        <v>1514</v>
      </c>
      <c r="D760" s="101">
        <v>0</v>
      </c>
      <c r="E760" s="101">
        <v>0</v>
      </c>
      <c r="F760" s="100" t="str">
        <f t="shared" si="14"/>
        <v>-</v>
      </c>
    </row>
    <row r="761" spans="1:6" s="1" customFormat="1" ht="12.75" customHeight="1" x14ac:dyDescent="0.2">
      <c r="A761" s="96" t="s">
        <v>1516</v>
      </c>
      <c r="B761" s="97" t="s">
        <v>1517</v>
      </c>
      <c r="C761" s="98" t="s">
        <v>1516</v>
      </c>
      <c r="D761" s="101">
        <v>0</v>
      </c>
      <c r="E761" s="101">
        <v>0</v>
      </c>
      <c r="F761" s="100" t="str">
        <f t="shared" si="14"/>
        <v>-</v>
      </c>
    </row>
    <row r="762" spans="1:6" s="1" customFormat="1" ht="12.75" customHeight="1" x14ac:dyDescent="0.2">
      <c r="A762" s="96" t="s">
        <v>1518</v>
      </c>
      <c r="B762" s="97" t="s">
        <v>1519</v>
      </c>
      <c r="C762" s="98" t="s">
        <v>1518</v>
      </c>
      <c r="D762" s="101">
        <v>0</v>
      </c>
      <c r="E762" s="101">
        <v>0</v>
      </c>
      <c r="F762" s="100" t="str">
        <f t="shared" si="14"/>
        <v>-</v>
      </c>
    </row>
    <row r="763" spans="1:6" s="1" customFormat="1" ht="12.75" customHeight="1" x14ac:dyDescent="0.2">
      <c r="A763" s="96" t="s">
        <v>1520</v>
      </c>
      <c r="B763" s="97" t="s">
        <v>1521</v>
      </c>
      <c r="C763" s="98" t="s">
        <v>1520</v>
      </c>
      <c r="D763" s="101">
        <v>0</v>
      </c>
      <c r="E763" s="101">
        <v>0</v>
      </c>
      <c r="F763" s="100" t="str">
        <f t="shared" si="14"/>
        <v>-</v>
      </c>
    </row>
    <row r="764" spans="1:6" s="1" customFormat="1" ht="12.75" customHeight="1" x14ac:dyDescent="0.2">
      <c r="A764" s="96" t="s">
        <v>1522</v>
      </c>
      <c r="B764" s="97" t="s">
        <v>1523</v>
      </c>
      <c r="C764" s="98" t="s">
        <v>1522</v>
      </c>
      <c r="D764" s="101">
        <v>0</v>
      </c>
      <c r="E764" s="101">
        <v>0</v>
      </c>
      <c r="F764" s="100" t="str">
        <f t="shared" si="14"/>
        <v>-</v>
      </c>
    </row>
    <row r="765" spans="1:6" s="1" customFormat="1" ht="12.75" customHeight="1" x14ac:dyDescent="0.2">
      <c r="A765" s="96" t="s">
        <v>1524</v>
      </c>
      <c r="B765" s="97" t="s">
        <v>1525</v>
      </c>
      <c r="C765" s="98" t="s">
        <v>1524</v>
      </c>
      <c r="D765" s="101">
        <v>0</v>
      </c>
      <c r="E765" s="101">
        <v>0</v>
      </c>
      <c r="F765" s="100" t="str">
        <f t="shared" si="14"/>
        <v>-</v>
      </c>
    </row>
    <row r="766" spans="1:6" s="1" customFormat="1" ht="12.75" customHeight="1" x14ac:dyDescent="0.2">
      <c r="A766" s="96" t="s">
        <v>1526</v>
      </c>
      <c r="B766" s="97" t="s">
        <v>1527</v>
      </c>
      <c r="C766" s="98" t="s">
        <v>1526</v>
      </c>
      <c r="D766" s="101">
        <v>0</v>
      </c>
      <c r="E766" s="101">
        <v>0</v>
      </c>
      <c r="F766" s="100" t="str">
        <f t="shared" si="14"/>
        <v>-</v>
      </c>
    </row>
    <row r="767" spans="1:6" s="1" customFormat="1" ht="24" customHeight="1" x14ac:dyDescent="0.2">
      <c r="A767" s="96" t="s">
        <v>1528</v>
      </c>
      <c r="B767" s="102" t="s">
        <v>1529</v>
      </c>
      <c r="C767" s="98" t="s">
        <v>1528</v>
      </c>
      <c r="D767" s="101">
        <v>0</v>
      </c>
      <c r="E767" s="101">
        <v>0</v>
      </c>
      <c r="F767" s="100" t="str">
        <f t="shared" si="14"/>
        <v>-</v>
      </c>
    </row>
    <row r="768" spans="1:6" s="1" customFormat="1" ht="12.75" customHeight="1" x14ac:dyDescent="0.2">
      <c r="A768" s="96" t="s">
        <v>1530</v>
      </c>
      <c r="B768" s="97" t="s">
        <v>1531</v>
      </c>
      <c r="C768" s="98" t="s">
        <v>1530</v>
      </c>
      <c r="D768" s="101">
        <v>0</v>
      </c>
      <c r="E768" s="101">
        <v>0</v>
      </c>
      <c r="F768" s="100" t="str">
        <f t="shared" si="14"/>
        <v>-</v>
      </c>
    </row>
    <row r="769" spans="1:6" s="1" customFormat="1" ht="12.75" customHeight="1" x14ac:dyDescent="0.2">
      <c r="A769" s="96" t="s">
        <v>1532</v>
      </c>
      <c r="B769" s="97" t="s">
        <v>1533</v>
      </c>
      <c r="C769" s="98" t="s">
        <v>1532</v>
      </c>
      <c r="D769" s="101">
        <v>0</v>
      </c>
      <c r="E769" s="101">
        <v>0</v>
      </c>
      <c r="F769" s="100" t="str">
        <f t="shared" si="14"/>
        <v>-</v>
      </c>
    </row>
    <row r="770" spans="1:6" s="1" customFormat="1" ht="12.75" customHeight="1" x14ac:dyDescent="0.2">
      <c r="A770" s="96" t="s">
        <v>1534</v>
      </c>
      <c r="B770" s="97" t="s">
        <v>1535</v>
      </c>
      <c r="C770" s="98" t="s">
        <v>1534</v>
      </c>
      <c r="D770" s="101">
        <v>0</v>
      </c>
      <c r="E770" s="101">
        <v>0</v>
      </c>
      <c r="F770" s="100" t="str">
        <f t="shared" si="14"/>
        <v>-</v>
      </c>
    </row>
    <row r="771" spans="1:6" s="1" customFormat="1" ht="12.75" customHeight="1" x14ac:dyDescent="0.2">
      <c r="A771" s="96" t="s">
        <v>1536</v>
      </c>
      <c r="B771" s="97" t="s">
        <v>1537</v>
      </c>
      <c r="C771" s="98" t="s">
        <v>1536</v>
      </c>
      <c r="D771" s="101">
        <v>0</v>
      </c>
      <c r="E771" s="101">
        <v>0</v>
      </c>
      <c r="F771" s="100" t="str">
        <f t="shared" si="14"/>
        <v>-</v>
      </c>
    </row>
    <row r="772" spans="1:6" s="1" customFormat="1" ht="12.75" customHeight="1" x14ac:dyDescent="0.2">
      <c r="A772" s="96" t="s">
        <v>1538</v>
      </c>
      <c r="B772" s="97" t="s">
        <v>1539</v>
      </c>
      <c r="C772" s="98" t="s">
        <v>1538</v>
      </c>
      <c r="D772" s="101">
        <v>0</v>
      </c>
      <c r="E772" s="101">
        <v>0</v>
      </c>
      <c r="F772" s="100" t="str">
        <f t="shared" si="14"/>
        <v>-</v>
      </c>
    </row>
    <row r="773" spans="1:6" s="1" customFormat="1" ht="24" customHeight="1" x14ac:dyDescent="0.2">
      <c r="A773" s="96" t="s">
        <v>1540</v>
      </c>
      <c r="B773" s="97" t="s">
        <v>1541</v>
      </c>
      <c r="C773" s="98" t="s">
        <v>1540</v>
      </c>
      <c r="D773" s="101">
        <v>0</v>
      </c>
      <c r="E773" s="101">
        <v>0</v>
      </c>
      <c r="F773" s="100" t="str">
        <f t="shared" si="14"/>
        <v>-</v>
      </c>
    </row>
    <row r="774" spans="1:6" s="1" customFormat="1" ht="24" customHeight="1" x14ac:dyDescent="0.2">
      <c r="A774" s="96" t="s">
        <v>1542</v>
      </c>
      <c r="B774" s="102" t="s">
        <v>1543</v>
      </c>
      <c r="C774" s="98" t="s">
        <v>1542</v>
      </c>
      <c r="D774" s="101">
        <v>0</v>
      </c>
      <c r="E774" s="101">
        <v>0</v>
      </c>
      <c r="F774" s="100" t="str">
        <f t="shared" si="14"/>
        <v>-</v>
      </c>
    </row>
    <row r="775" spans="1:6" s="1" customFormat="1" ht="12.75" customHeight="1" x14ac:dyDescent="0.2">
      <c r="A775" s="96" t="s">
        <v>1544</v>
      </c>
      <c r="B775" s="102" t="s">
        <v>1545</v>
      </c>
      <c r="C775" s="98" t="s">
        <v>1544</v>
      </c>
      <c r="D775" s="101">
        <v>0</v>
      </c>
      <c r="E775" s="101">
        <v>0</v>
      </c>
      <c r="F775" s="100" t="str">
        <f t="shared" si="14"/>
        <v>-</v>
      </c>
    </row>
    <row r="776" spans="1:6" s="1" customFormat="1" ht="12.75" customHeight="1" x14ac:dyDescent="0.2">
      <c r="A776" s="96" t="s">
        <v>1546</v>
      </c>
      <c r="B776" s="102" t="s">
        <v>1547</v>
      </c>
      <c r="C776" s="98" t="s">
        <v>1546</v>
      </c>
      <c r="D776" s="101">
        <v>0</v>
      </c>
      <c r="E776" s="101">
        <v>0</v>
      </c>
      <c r="F776" s="100" t="str">
        <f t="shared" si="14"/>
        <v>-</v>
      </c>
    </row>
    <row r="777" spans="1:6" s="1" customFormat="1" ht="12.75" customHeight="1" x14ac:dyDescent="0.2">
      <c r="A777" s="96" t="s">
        <v>1548</v>
      </c>
      <c r="B777" s="102" t="s">
        <v>1549</v>
      </c>
      <c r="C777" s="98" t="s">
        <v>1548</v>
      </c>
      <c r="D777" s="101">
        <v>0</v>
      </c>
      <c r="E777" s="101">
        <v>0</v>
      </c>
      <c r="F777" s="100" t="str">
        <f t="shared" ref="F777:F840" si="15">IF(D777&lt;&gt;0,IF(E777/D777&gt;=100,"&gt;&gt;100",E777/D777*100),"-")</f>
        <v>-</v>
      </c>
    </row>
    <row r="778" spans="1:6" s="1" customFormat="1" ht="12.75" customHeight="1" x14ac:dyDescent="0.2">
      <c r="A778" s="96" t="s">
        <v>1550</v>
      </c>
      <c r="B778" s="102" t="s">
        <v>1551</v>
      </c>
      <c r="C778" s="98" t="s">
        <v>1550</v>
      </c>
      <c r="D778" s="101">
        <v>0</v>
      </c>
      <c r="E778" s="101">
        <v>0</v>
      </c>
      <c r="F778" s="100" t="str">
        <f t="shared" si="15"/>
        <v>-</v>
      </c>
    </row>
    <row r="779" spans="1:6" s="1" customFormat="1" ht="24" customHeight="1" x14ac:dyDescent="0.2">
      <c r="A779" s="96" t="s">
        <v>1552</v>
      </c>
      <c r="B779" s="102" t="s">
        <v>1553</v>
      </c>
      <c r="C779" s="98" t="s">
        <v>1552</v>
      </c>
      <c r="D779" s="101">
        <v>0</v>
      </c>
      <c r="E779" s="101">
        <v>0</v>
      </c>
      <c r="F779" s="100" t="str">
        <f t="shared" si="15"/>
        <v>-</v>
      </c>
    </row>
    <row r="780" spans="1:6" s="1" customFormat="1" ht="24" customHeight="1" x14ac:dyDescent="0.2">
      <c r="A780" s="96" t="s">
        <v>1554</v>
      </c>
      <c r="B780" s="102" t="s">
        <v>1555</v>
      </c>
      <c r="C780" s="98" t="s">
        <v>1554</v>
      </c>
      <c r="D780" s="101">
        <v>0</v>
      </c>
      <c r="E780" s="101">
        <v>0</v>
      </c>
      <c r="F780" s="100" t="str">
        <f t="shared" si="15"/>
        <v>-</v>
      </c>
    </row>
    <row r="781" spans="1:6" s="1" customFormat="1" ht="12.75" customHeight="1" x14ac:dyDescent="0.2">
      <c r="A781" s="96" t="s">
        <v>1556</v>
      </c>
      <c r="B781" s="102" t="s">
        <v>1557</v>
      </c>
      <c r="C781" s="98" t="s">
        <v>1556</v>
      </c>
      <c r="D781" s="101">
        <v>0</v>
      </c>
      <c r="E781" s="101">
        <v>0</v>
      </c>
      <c r="F781" s="100" t="str">
        <f t="shared" si="15"/>
        <v>-</v>
      </c>
    </row>
    <row r="782" spans="1:6" s="1" customFormat="1" ht="24" customHeight="1" x14ac:dyDescent="0.2">
      <c r="A782" s="96" t="s">
        <v>1558</v>
      </c>
      <c r="B782" s="102" t="s">
        <v>1559</v>
      </c>
      <c r="C782" s="98" t="s">
        <v>1558</v>
      </c>
      <c r="D782" s="101">
        <v>0</v>
      </c>
      <c r="E782" s="101">
        <v>0</v>
      </c>
      <c r="F782" s="100" t="str">
        <f t="shared" si="15"/>
        <v>-</v>
      </c>
    </row>
    <row r="783" spans="1:6" s="1" customFormat="1" ht="12.75" customHeight="1" x14ac:dyDescent="0.2">
      <c r="A783" s="96" t="s">
        <v>1560</v>
      </c>
      <c r="B783" s="102" t="s">
        <v>1561</v>
      </c>
      <c r="C783" s="98" t="s">
        <v>1560</v>
      </c>
      <c r="D783" s="101">
        <v>0</v>
      </c>
      <c r="E783" s="101">
        <v>0</v>
      </c>
      <c r="F783" s="100" t="str">
        <f t="shared" si="15"/>
        <v>-</v>
      </c>
    </row>
    <row r="784" spans="1:6" s="1" customFormat="1" ht="12.75" customHeight="1" x14ac:dyDescent="0.2">
      <c r="A784" s="96" t="s">
        <v>1562</v>
      </c>
      <c r="B784" s="102" t="s">
        <v>1563</v>
      </c>
      <c r="C784" s="98" t="s">
        <v>1562</v>
      </c>
      <c r="D784" s="101">
        <v>0</v>
      </c>
      <c r="E784" s="101">
        <v>0</v>
      </c>
      <c r="F784" s="100" t="str">
        <f t="shared" si="15"/>
        <v>-</v>
      </c>
    </row>
    <row r="785" spans="1:6" s="1" customFormat="1" ht="24" customHeight="1" x14ac:dyDescent="0.2">
      <c r="A785" s="96" t="s">
        <v>1564</v>
      </c>
      <c r="B785" s="102" t="s">
        <v>1565</v>
      </c>
      <c r="C785" s="98" t="s">
        <v>1564</v>
      </c>
      <c r="D785" s="101">
        <v>0</v>
      </c>
      <c r="E785" s="101">
        <v>0</v>
      </c>
      <c r="F785" s="100" t="str">
        <f t="shared" si="15"/>
        <v>-</v>
      </c>
    </row>
    <row r="786" spans="1:6" s="1" customFormat="1" ht="24" customHeight="1" x14ac:dyDescent="0.2">
      <c r="A786" s="96" t="s">
        <v>1566</v>
      </c>
      <c r="B786" s="102" t="s">
        <v>1567</v>
      </c>
      <c r="C786" s="98" t="s">
        <v>1566</v>
      </c>
      <c r="D786" s="101">
        <v>0</v>
      </c>
      <c r="E786" s="101">
        <v>0</v>
      </c>
      <c r="F786" s="100" t="str">
        <f t="shared" si="15"/>
        <v>-</v>
      </c>
    </row>
    <row r="787" spans="1:6" s="1" customFormat="1" ht="24" customHeight="1" x14ac:dyDescent="0.2">
      <c r="A787" s="96" t="s">
        <v>1568</v>
      </c>
      <c r="B787" s="102" t="s">
        <v>1569</v>
      </c>
      <c r="C787" s="98" t="s">
        <v>1568</v>
      </c>
      <c r="D787" s="101">
        <v>0</v>
      </c>
      <c r="E787" s="101">
        <v>0</v>
      </c>
      <c r="F787" s="100" t="str">
        <f t="shared" si="15"/>
        <v>-</v>
      </c>
    </row>
    <row r="788" spans="1:6" s="1" customFormat="1" ht="24" customHeight="1" x14ac:dyDescent="0.2">
      <c r="A788" s="96" t="s">
        <v>1570</v>
      </c>
      <c r="B788" s="102" t="s">
        <v>1571</v>
      </c>
      <c r="C788" s="98" t="s">
        <v>1570</v>
      </c>
      <c r="D788" s="101">
        <v>0</v>
      </c>
      <c r="E788" s="101">
        <v>0</v>
      </c>
      <c r="F788" s="100" t="str">
        <f t="shared" si="15"/>
        <v>-</v>
      </c>
    </row>
    <row r="789" spans="1:6" s="1" customFormat="1" ht="24" customHeight="1" x14ac:dyDescent="0.2">
      <c r="A789" s="96" t="s">
        <v>1572</v>
      </c>
      <c r="B789" s="102" t="s">
        <v>1573</v>
      </c>
      <c r="C789" s="98" t="s">
        <v>1572</v>
      </c>
      <c r="D789" s="101">
        <v>0</v>
      </c>
      <c r="E789" s="101">
        <v>0</v>
      </c>
      <c r="F789" s="100" t="str">
        <f t="shared" si="15"/>
        <v>-</v>
      </c>
    </row>
    <row r="790" spans="1:6" s="1" customFormat="1" ht="24" customHeight="1" x14ac:dyDescent="0.2">
      <c r="A790" s="96" t="s">
        <v>1574</v>
      </c>
      <c r="B790" s="97" t="s">
        <v>1575</v>
      </c>
      <c r="C790" s="98" t="s">
        <v>1574</v>
      </c>
      <c r="D790" s="101">
        <v>0</v>
      </c>
      <c r="E790" s="101">
        <v>0</v>
      </c>
      <c r="F790" s="100" t="str">
        <f t="shared" si="15"/>
        <v>-</v>
      </c>
    </row>
    <row r="791" spans="1:6" s="1" customFormat="1" ht="24" customHeight="1" x14ac:dyDescent="0.2">
      <c r="A791" s="96" t="s">
        <v>1576</v>
      </c>
      <c r="B791" s="97" t="s">
        <v>1577</v>
      </c>
      <c r="C791" s="98" t="s">
        <v>1576</v>
      </c>
      <c r="D791" s="101">
        <v>0</v>
      </c>
      <c r="E791" s="101">
        <v>0</v>
      </c>
      <c r="F791" s="100" t="str">
        <f t="shared" si="15"/>
        <v>-</v>
      </c>
    </row>
    <row r="792" spans="1:6" s="1" customFormat="1" ht="24" customHeight="1" x14ac:dyDescent="0.2">
      <c r="A792" s="96" t="s">
        <v>1578</v>
      </c>
      <c r="B792" s="97" t="s">
        <v>1579</v>
      </c>
      <c r="C792" s="98" t="s">
        <v>1578</v>
      </c>
      <c r="D792" s="101">
        <v>0</v>
      </c>
      <c r="E792" s="101">
        <v>0</v>
      </c>
      <c r="F792" s="100" t="str">
        <f t="shared" si="15"/>
        <v>-</v>
      </c>
    </row>
    <row r="793" spans="1:6" s="1" customFormat="1" ht="24" customHeight="1" x14ac:dyDescent="0.2">
      <c r="A793" s="96" t="s">
        <v>1580</v>
      </c>
      <c r="B793" s="97" t="s">
        <v>1581</v>
      </c>
      <c r="C793" s="98" t="s">
        <v>1580</v>
      </c>
      <c r="D793" s="101">
        <v>0</v>
      </c>
      <c r="E793" s="101">
        <v>0</v>
      </c>
      <c r="F793" s="100" t="str">
        <f t="shared" si="15"/>
        <v>-</v>
      </c>
    </row>
    <row r="794" spans="1:6" s="1" customFormat="1" ht="12.75" customHeight="1" x14ac:dyDescent="0.2">
      <c r="A794" s="96" t="s">
        <v>1582</v>
      </c>
      <c r="B794" s="97" t="s">
        <v>1583</v>
      </c>
      <c r="C794" s="98" t="s">
        <v>1582</v>
      </c>
      <c r="D794" s="101">
        <v>0</v>
      </c>
      <c r="E794" s="101">
        <v>0</v>
      </c>
      <c r="F794" s="100" t="str">
        <f t="shared" si="15"/>
        <v>-</v>
      </c>
    </row>
    <row r="795" spans="1:6" s="1" customFormat="1" ht="12.75" customHeight="1" x14ac:dyDescent="0.2">
      <c r="A795" s="96" t="s">
        <v>1584</v>
      </c>
      <c r="B795" s="97" t="s">
        <v>1585</v>
      </c>
      <c r="C795" s="98" t="s">
        <v>1584</v>
      </c>
      <c r="D795" s="101">
        <v>0</v>
      </c>
      <c r="E795" s="101">
        <v>0</v>
      </c>
      <c r="F795" s="100" t="str">
        <f t="shared" si="15"/>
        <v>-</v>
      </c>
    </row>
    <row r="796" spans="1:6" s="1" customFormat="1" ht="12.75" customHeight="1" x14ac:dyDescent="0.2">
      <c r="A796" s="96" t="s">
        <v>1586</v>
      </c>
      <c r="B796" s="97" t="s">
        <v>1587</v>
      </c>
      <c r="C796" s="98" t="s">
        <v>1586</v>
      </c>
      <c r="D796" s="101">
        <v>0</v>
      </c>
      <c r="E796" s="101">
        <v>0</v>
      </c>
      <c r="F796" s="100" t="str">
        <f t="shared" si="15"/>
        <v>-</v>
      </c>
    </row>
    <row r="797" spans="1:6" s="1" customFormat="1" ht="24" customHeight="1" x14ac:dyDescent="0.2">
      <c r="A797" s="96" t="s">
        <v>1588</v>
      </c>
      <c r="B797" s="97" t="s">
        <v>1589</v>
      </c>
      <c r="C797" s="98" t="s">
        <v>1588</v>
      </c>
      <c r="D797" s="101">
        <v>0</v>
      </c>
      <c r="E797" s="101">
        <v>0</v>
      </c>
      <c r="F797" s="100" t="str">
        <f t="shared" si="15"/>
        <v>-</v>
      </c>
    </row>
    <row r="798" spans="1:6" s="1" customFormat="1" ht="24" customHeight="1" x14ac:dyDescent="0.2">
      <c r="A798" s="96" t="s">
        <v>1590</v>
      </c>
      <c r="B798" s="97" t="s">
        <v>1591</v>
      </c>
      <c r="C798" s="98" t="s">
        <v>1590</v>
      </c>
      <c r="D798" s="101">
        <v>0</v>
      </c>
      <c r="E798" s="101">
        <v>0</v>
      </c>
      <c r="F798" s="100" t="str">
        <f t="shared" si="15"/>
        <v>-</v>
      </c>
    </row>
    <row r="799" spans="1:6" s="1" customFormat="1" ht="24" customHeight="1" x14ac:dyDescent="0.2">
      <c r="A799" s="96" t="s">
        <v>1592</v>
      </c>
      <c r="B799" s="97" t="s">
        <v>1593</v>
      </c>
      <c r="C799" s="98" t="s">
        <v>1592</v>
      </c>
      <c r="D799" s="101">
        <v>0</v>
      </c>
      <c r="E799" s="101">
        <v>0</v>
      </c>
      <c r="F799" s="100" t="str">
        <f t="shared" si="15"/>
        <v>-</v>
      </c>
    </row>
    <row r="800" spans="1:6" s="1" customFormat="1" ht="24" customHeight="1" x14ac:dyDescent="0.2">
      <c r="A800" s="96" t="s">
        <v>1594</v>
      </c>
      <c r="B800" s="97" t="s">
        <v>1595</v>
      </c>
      <c r="C800" s="98" t="s">
        <v>1594</v>
      </c>
      <c r="D800" s="101">
        <v>0</v>
      </c>
      <c r="E800" s="101">
        <v>0</v>
      </c>
      <c r="F800" s="100" t="str">
        <f t="shared" si="15"/>
        <v>-</v>
      </c>
    </row>
    <row r="801" spans="1:6" s="1" customFormat="1" ht="24" customHeight="1" x14ac:dyDescent="0.2">
      <c r="A801" s="96" t="s">
        <v>1596</v>
      </c>
      <c r="B801" s="97" t="s">
        <v>1597</v>
      </c>
      <c r="C801" s="98" t="s">
        <v>1596</v>
      </c>
      <c r="D801" s="101">
        <v>0</v>
      </c>
      <c r="E801" s="101">
        <v>0</v>
      </c>
      <c r="F801" s="100" t="str">
        <f t="shared" si="15"/>
        <v>-</v>
      </c>
    </row>
    <row r="802" spans="1:6" s="1" customFormat="1" ht="24" customHeight="1" x14ac:dyDescent="0.2">
      <c r="A802" s="96" t="s">
        <v>1598</v>
      </c>
      <c r="B802" s="97" t="s">
        <v>1599</v>
      </c>
      <c r="C802" s="98" t="s">
        <v>1598</v>
      </c>
      <c r="D802" s="101">
        <v>0</v>
      </c>
      <c r="E802" s="101">
        <v>0</v>
      </c>
      <c r="F802" s="100" t="str">
        <f t="shared" si="15"/>
        <v>-</v>
      </c>
    </row>
    <row r="803" spans="1:6" s="1" customFormat="1" ht="24" customHeight="1" x14ac:dyDescent="0.2">
      <c r="A803" s="96" t="s">
        <v>1600</v>
      </c>
      <c r="B803" s="97" t="s">
        <v>1601</v>
      </c>
      <c r="C803" s="98" t="s">
        <v>1600</v>
      </c>
      <c r="D803" s="101">
        <v>0</v>
      </c>
      <c r="E803" s="101">
        <v>0</v>
      </c>
      <c r="F803" s="100" t="str">
        <f t="shared" si="15"/>
        <v>-</v>
      </c>
    </row>
    <row r="804" spans="1:6" s="1" customFormat="1" ht="12.75" customHeight="1" x14ac:dyDescent="0.2">
      <c r="A804" s="96" t="s">
        <v>1602</v>
      </c>
      <c r="B804" s="97" t="s">
        <v>1603</v>
      </c>
      <c r="C804" s="98" t="s">
        <v>1602</v>
      </c>
      <c r="D804" s="101">
        <v>0</v>
      </c>
      <c r="E804" s="101">
        <v>0</v>
      </c>
      <c r="F804" s="100" t="str">
        <f t="shared" si="15"/>
        <v>-</v>
      </c>
    </row>
    <row r="805" spans="1:6" s="1" customFormat="1" ht="12.75" customHeight="1" x14ac:dyDescent="0.2">
      <c r="A805" s="96" t="s">
        <v>1604</v>
      </c>
      <c r="B805" s="97" t="s">
        <v>1605</v>
      </c>
      <c r="C805" s="98" t="s">
        <v>1604</v>
      </c>
      <c r="D805" s="101">
        <v>0</v>
      </c>
      <c r="E805" s="101">
        <v>0</v>
      </c>
      <c r="F805" s="100" t="str">
        <f t="shared" si="15"/>
        <v>-</v>
      </c>
    </row>
    <row r="806" spans="1:6" s="1" customFormat="1" ht="24" customHeight="1" x14ac:dyDescent="0.2">
      <c r="A806" s="96" t="s">
        <v>1606</v>
      </c>
      <c r="B806" s="97" t="s">
        <v>1607</v>
      </c>
      <c r="C806" s="98" t="s">
        <v>1606</v>
      </c>
      <c r="D806" s="101">
        <v>0</v>
      </c>
      <c r="E806" s="101">
        <v>0</v>
      </c>
      <c r="F806" s="100" t="str">
        <f t="shared" si="15"/>
        <v>-</v>
      </c>
    </row>
    <row r="807" spans="1:6" s="1" customFormat="1" ht="24" customHeight="1" x14ac:dyDescent="0.2">
      <c r="A807" s="96" t="s">
        <v>1608</v>
      </c>
      <c r="B807" s="97" t="s">
        <v>1609</v>
      </c>
      <c r="C807" s="98" t="s">
        <v>1608</v>
      </c>
      <c r="D807" s="101">
        <v>0</v>
      </c>
      <c r="E807" s="101">
        <v>0</v>
      </c>
      <c r="F807" s="100" t="str">
        <f t="shared" si="15"/>
        <v>-</v>
      </c>
    </row>
    <row r="808" spans="1:6" s="1" customFormat="1" ht="12.75" customHeight="1" x14ac:dyDescent="0.2">
      <c r="A808" s="96" t="s">
        <v>1610</v>
      </c>
      <c r="B808" s="97" t="s">
        <v>1611</v>
      </c>
      <c r="C808" s="98" t="s">
        <v>1610</v>
      </c>
      <c r="D808" s="101">
        <v>0</v>
      </c>
      <c r="E808" s="101">
        <v>0</v>
      </c>
      <c r="F808" s="100" t="str">
        <f t="shared" si="15"/>
        <v>-</v>
      </c>
    </row>
    <row r="809" spans="1:6" s="1" customFormat="1" ht="12.75" customHeight="1" x14ac:dyDescent="0.2">
      <c r="A809" s="96" t="s">
        <v>1612</v>
      </c>
      <c r="B809" s="97" t="s">
        <v>1613</v>
      </c>
      <c r="C809" s="98" t="s">
        <v>1612</v>
      </c>
      <c r="D809" s="101">
        <v>0</v>
      </c>
      <c r="E809" s="101">
        <v>0</v>
      </c>
      <c r="F809" s="100" t="str">
        <f t="shared" si="15"/>
        <v>-</v>
      </c>
    </row>
    <row r="810" spans="1:6" s="1" customFormat="1" ht="12.75" customHeight="1" x14ac:dyDescent="0.2">
      <c r="A810" s="96" t="s">
        <v>1614</v>
      </c>
      <c r="B810" s="97" t="s">
        <v>1615</v>
      </c>
      <c r="C810" s="98" t="s">
        <v>1614</v>
      </c>
      <c r="D810" s="101">
        <v>0</v>
      </c>
      <c r="E810" s="101">
        <v>0</v>
      </c>
      <c r="F810" s="100" t="str">
        <f t="shared" si="15"/>
        <v>-</v>
      </c>
    </row>
    <row r="811" spans="1:6" s="1" customFormat="1" ht="12.75" customHeight="1" x14ac:dyDescent="0.2">
      <c r="A811" s="96" t="s">
        <v>1616</v>
      </c>
      <c r="B811" s="97" t="s">
        <v>1617</v>
      </c>
      <c r="C811" s="98" t="s">
        <v>1616</v>
      </c>
      <c r="D811" s="101">
        <v>0</v>
      </c>
      <c r="E811" s="101">
        <v>0</v>
      </c>
      <c r="F811" s="100" t="str">
        <f t="shared" si="15"/>
        <v>-</v>
      </c>
    </row>
    <row r="812" spans="1:6" s="1" customFormat="1" ht="12.75" customHeight="1" x14ac:dyDescent="0.2">
      <c r="A812" s="96" t="s">
        <v>1618</v>
      </c>
      <c r="B812" s="97" t="s">
        <v>1619</v>
      </c>
      <c r="C812" s="98" t="s">
        <v>1618</v>
      </c>
      <c r="D812" s="101">
        <v>0</v>
      </c>
      <c r="E812" s="101">
        <v>0</v>
      </c>
      <c r="F812" s="100" t="str">
        <f t="shared" si="15"/>
        <v>-</v>
      </c>
    </row>
    <row r="813" spans="1:6" s="1" customFormat="1" ht="12.75" customHeight="1" x14ac:dyDescent="0.2">
      <c r="A813" s="96" t="s">
        <v>1620</v>
      </c>
      <c r="B813" s="97" t="s">
        <v>1621</v>
      </c>
      <c r="C813" s="98" t="s">
        <v>1620</v>
      </c>
      <c r="D813" s="101">
        <v>0</v>
      </c>
      <c r="E813" s="101">
        <v>0</v>
      </c>
      <c r="F813" s="100" t="str">
        <f t="shared" si="15"/>
        <v>-</v>
      </c>
    </row>
    <row r="814" spans="1:6" s="1" customFormat="1" ht="12.75" customHeight="1" x14ac:dyDescent="0.2">
      <c r="A814" s="96" t="s">
        <v>1622</v>
      </c>
      <c r="B814" s="97" t="s">
        <v>1623</v>
      </c>
      <c r="C814" s="98" t="s">
        <v>1622</v>
      </c>
      <c r="D814" s="101">
        <v>0</v>
      </c>
      <c r="E814" s="101">
        <v>0</v>
      </c>
      <c r="F814" s="100" t="str">
        <f t="shared" si="15"/>
        <v>-</v>
      </c>
    </row>
    <row r="815" spans="1:6" s="1" customFormat="1" ht="12.75" customHeight="1" x14ac:dyDescent="0.2">
      <c r="A815" s="96" t="s">
        <v>1624</v>
      </c>
      <c r="B815" s="97" t="s">
        <v>1625</v>
      </c>
      <c r="C815" s="98" t="s">
        <v>1624</v>
      </c>
      <c r="D815" s="101">
        <v>0</v>
      </c>
      <c r="E815" s="101">
        <v>0</v>
      </c>
      <c r="F815" s="100" t="str">
        <f t="shared" si="15"/>
        <v>-</v>
      </c>
    </row>
    <row r="816" spans="1:6" s="1" customFormat="1" ht="12.75" customHeight="1" x14ac:dyDescent="0.2">
      <c r="A816" s="96" t="s">
        <v>1626</v>
      </c>
      <c r="B816" s="97" t="s">
        <v>1627</v>
      </c>
      <c r="C816" s="98" t="s">
        <v>1626</v>
      </c>
      <c r="D816" s="101">
        <v>0</v>
      </c>
      <c r="E816" s="101">
        <v>0</v>
      </c>
      <c r="F816" s="100" t="str">
        <f t="shared" si="15"/>
        <v>-</v>
      </c>
    </row>
    <row r="817" spans="1:6" s="1" customFormat="1" ht="12.75" customHeight="1" x14ac:dyDescent="0.2">
      <c r="A817" s="96" t="s">
        <v>1628</v>
      </c>
      <c r="B817" s="97" t="s">
        <v>1629</v>
      </c>
      <c r="C817" s="98" t="s">
        <v>1628</v>
      </c>
      <c r="D817" s="101">
        <v>0</v>
      </c>
      <c r="E817" s="101">
        <v>0</v>
      </c>
      <c r="F817" s="100" t="str">
        <f t="shared" si="15"/>
        <v>-</v>
      </c>
    </row>
    <row r="818" spans="1:6" s="1" customFormat="1" ht="12.75" customHeight="1" x14ac:dyDescent="0.2">
      <c r="A818" s="96" t="s">
        <v>1630</v>
      </c>
      <c r="B818" s="97" t="s">
        <v>1631</v>
      </c>
      <c r="C818" s="98" t="s">
        <v>1630</v>
      </c>
      <c r="D818" s="101">
        <v>0</v>
      </c>
      <c r="E818" s="101">
        <v>0</v>
      </c>
      <c r="F818" s="100" t="str">
        <f t="shared" si="15"/>
        <v>-</v>
      </c>
    </row>
    <row r="819" spans="1:6" s="1" customFormat="1" ht="12.75" customHeight="1" x14ac:dyDescent="0.2">
      <c r="A819" s="96" t="s">
        <v>1632</v>
      </c>
      <c r="B819" s="97" t="s">
        <v>1633</v>
      </c>
      <c r="C819" s="98" t="s">
        <v>1632</v>
      </c>
      <c r="D819" s="101">
        <v>0</v>
      </c>
      <c r="E819" s="101">
        <v>0</v>
      </c>
      <c r="F819" s="100" t="str">
        <f t="shared" si="15"/>
        <v>-</v>
      </c>
    </row>
    <row r="820" spans="1:6" s="1" customFormat="1" ht="24" customHeight="1" x14ac:dyDescent="0.2">
      <c r="A820" s="96" t="s">
        <v>1634</v>
      </c>
      <c r="B820" s="102" t="s">
        <v>1635</v>
      </c>
      <c r="C820" s="98" t="s">
        <v>1634</v>
      </c>
      <c r="D820" s="101">
        <v>0</v>
      </c>
      <c r="E820" s="101">
        <v>0</v>
      </c>
      <c r="F820" s="100" t="str">
        <f t="shared" si="15"/>
        <v>-</v>
      </c>
    </row>
    <row r="821" spans="1:6" s="1" customFormat="1" ht="12.75" customHeight="1" x14ac:dyDescent="0.2">
      <c r="A821" s="96" t="s">
        <v>1636</v>
      </c>
      <c r="B821" s="97" t="s">
        <v>1637</v>
      </c>
      <c r="C821" s="98" t="s">
        <v>1636</v>
      </c>
      <c r="D821" s="101">
        <v>0</v>
      </c>
      <c r="E821" s="101">
        <v>0</v>
      </c>
      <c r="F821" s="100" t="str">
        <f t="shared" si="15"/>
        <v>-</v>
      </c>
    </row>
    <row r="822" spans="1:6" s="1" customFormat="1" ht="12.75" customHeight="1" x14ac:dyDescent="0.2">
      <c r="A822" s="96" t="s">
        <v>1638</v>
      </c>
      <c r="B822" s="97" t="s">
        <v>1639</v>
      </c>
      <c r="C822" s="98" t="s">
        <v>1638</v>
      </c>
      <c r="D822" s="101">
        <v>0</v>
      </c>
      <c r="E822" s="101">
        <v>0</v>
      </c>
      <c r="F822" s="100" t="str">
        <f t="shared" si="15"/>
        <v>-</v>
      </c>
    </row>
    <row r="823" spans="1:6" s="1" customFormat="1" ht="12.75" customHeight="1" x14ac:dyDescent="0.2">
      <c r="A823" s="96" t="s">
        <v>1640</v>
      </c>
      <c r="B823" s="97" t="s">
        <v>1641</v>
      </c>
      <c r="C823" s="98" t="s">
        <v>1640</v>
      </c>
      <c r="D823" s="101">
        <v>0</v>
      </c>
      <c r="E823" s="101">
        <v>0</v>
      </c>
      <c r="F823" s="100" t="str">
        <f t="shared" si="15"/>
        <v>-</v>
      </c>
    </row>
    <row r="824" spans="1:6" s="1" customFormat="1" ht="12.75" customHeight="1" x14ac:dyDescent="0.2">
      <c r="A824" s="96" t="s">
        <v>1642</v>
      </c>
      <c r="B824" s="97" t="s">
        <v>1643</v>
      </c>
      <c r="C824" s="98" t="s">
        <v>1642</v>
      </c>
      <c r="D824" s="101">
        <v>0</v>
      </c>
      <c r="E824" s="101">
        <v>0</v>
      </c>
      <c r="F824" s="100" t="str">
        <f t="shared" si="15"/>
        <v>-</v>
      </c>
    </row>
    <row r="825" spans="1:6" s="1" customFormat="1" ht="12.75" customHeight="1" x14ac:dyDescent="0.2">
      <c r="A825" s="96" t="s">
        <v>1644</v>
      </c>
      <c r="B825" s="97" t="s">
        <v>1621</v>
      </c>
      <c r="C825" s="98" t="s">
        <v>1644</v>
      </c>
      <c r="D825" s="101">
        <v>0</v>
      </c>
      <c r="E825" s="101">
        <v>0</v>
      </c>
      <c r="F825" s="100" t="str">
        <f t="shared" si="15"/>
        <v>-</v>
      </c>
    </row>
    <row r="826" spans="1:6" s="1" customFormat="1" ht="12.75" customHeight="1" x14ac:dyDescent="0.2">
      <c r="A826" s="96" t="s">
        <v>1645</v>
      </c>
      <c r="B826" s="97" t="s">
        <v>1646</v>
      </c>
      <c r="C826" s="98" t="s">
        <v>1645</v>
      </c>
      <c r="D826" s="101">
        <v>0</v>
      </c>
      <c r="E826" s="101">
        <v>0</v>
      </c>
      <c r="F826" s="100" t="str">
        <f t="shared" si="15"/>
        <v>-</v>
      </c>
    </row>
    <row r="827" spans="1:6" s="1" customFormat="1" ht="12.75" customHeight="1" x14ac:dyDescent="0.2">
      <c r="A827" s="96" t="s">
        <v>1647</v>
      </c>
      <c r="B827" s="97" t="s">
        <v>1648</v>
      </c>
      <c r="C827" s="98" t="s">
        <v>1647</v>
      </c>
      <c r="D827" s="101">
        <v>0</v>
      </c>
      <c r="E827" s="101">
        <v>0</v>
      </c>
      <c r="F827" s="100" t="str">
        <f t="shared" si="15"/>
        <v>-</v>
      </c>
    </row>
    <row r="828" spans="1:6" s="1" customFormat="1" ht="12.75" customHeight="1" x14ac:dyDescent="0.2">
      <c r="A828" s="96" t="s">
        <v>1649</v>
      </c>
      <c r="B828" s="97" t="s">
        <v>1650</v>
      </c>
      <c r="C828" s="98" t="s">
        <v>1649</v>
      </c>
      <c r="D828" s="101">
        <v>173793</v>
      </c>
      <c r="E828" s="101">
        <v>185275.17</v>
      </c>
      <c r="F828" s="100">
        <f t="shared" si="15"/>
        <v>106.60680809929055</v>
      </c>
    </row>
    <row r="829" spans="1:6" s="1" customFormat="1" ht="12.75" customHeight="1" x14ac:dyDescent="0.2">
      <c r="A829" s="96" t="s">
        <v>1651</v>
      </c>
      <c r="B829" s="97" t="s">
        <v>1652</v>
      </c>
      <c r="C829" s="98" t="s">
        <v>1651</v>
      </c>
      <c r="D829" s="101">
        <v>0</v>
      </c>
      <c r="E829" s="101">
        <v>0</v>
      </c>
      <c r="F829" s="100" t="str">
        <f t="shared" si="15"/>
        <v>-</v>
      </c>
    </row>
    <row r="830" spans="1:6" s="1" customFormat="1" ht="12.75" customHeight="1" x14ac:dyDescent="0.2">
      <c r="A830" s="96" t="s">
        <v>1653</v>
      </c>
      <c r="B830" s="97" t="s">
        <v>1654</v>
      </c>
      <c r="C830" s="98" t="s">
        <v>1653</v>
      </c>
      <c r="D830" s="101">
        <v>0</v>
      </c>
      <c r="E830" s="101">
        <v>0</v>
      </c>
      <c r="F830" s="100" t="str">
        <f t="shared" si="15"/>
        <v>-</v>
      </c>
    </row>
    <row r="831" spans="1:6" s="1" customFormat="1" ht="12.75" customHeight="1" x14ac:dyDescent="0.2">
      <c r="A831" s="96" t="s">
        <v>1655</v>
      </c>
      <c r="B831" s="97" t="s">
        <v>1656</v>
      </c>
      <c r="C831" s="98" t="s">
        <v>1655</v>
      </c>
      <c r="D831" s="101">
        <v>0</v>
      </c>
      <c r="E831" s="101">
        <v>0</v>
      </c>
      <c r="F831" s="100" t="str">
        <f t="shared" si="15"/>
        <v>-</v>
      </c>
    </row>
    <row r="832" spans="1:6" s="1" customFormat="1" ht="12.75" customHeight="1" x14ac:dyDescent="0.2">
      <c r="A832" s="96" t="s">
        <v>1657</v>
      </c>
      <c r="B832" s="97" t="s">
        <v>1658</v>
      </c>
      <c r="C832" s="98" t="s">
        <v>1657</v>
      </c>
      <c r="D832" s="101">
        <v>0</v>
      </c>
      <c r="E832" s="101">
        <v>0</v>
      </c>
      <c r="F832" s="100" t="str">
        <f t="shared" si="15"/>
        <v>-</v>
      </c>
    </row>
    <row r="833" spans="1:6" s="1" customFormat="1" ht="12.75" customHeight="1" x14ac:dyDescent="0.2">
      <c r="A833" s="96" t="s">
        <v>1659</v>
      </c>
      <c r="B833" s="97" t="s">
        <v>1660</v>
      </c>
      <c r="C833" s="98" t="s">
        <v>1659</v>
      </c>
      <c r="D833" s="101">
        <v>0</v>
      </c>
      <c r="E833" s="101">
        <v>0</v>
      </c>
      <c r="F833" s="100" t="str">
        <f t="shared" si="15"/>
        <v>-</v>
      </c>
    </row>
    <row r="834" spans="1:6" s="1" customFormat="1" ht="12.75" customHeight="1" x14ac:dyDescent="0.2">
      <c r="A834" s="96" t="s">
        <v>1661</v>
      </c>
      <c r="B834" s="97" t="s">
        <v>1662</v>
      </c>
      <c r="C834" s="98" t="s">
        <v>1661</v>
      </c>
      <c r="D834" s="101">
        <v>0</v>
      </c>
      <c r="E834" s="101">
        <v>0</v>
      </c>
      <c r="F834" s="100" t="str">
        <f t="shared" si="15"/>
        <v>-</v>
      </c>
    </row>
    <row r="835" spans="1:6" s="1" customFormat="1" ht="12.75" customHeight="1" x14ac:dyDescent="0.2">
      <c r="A835" s="96" t="s">
        <v>1663</v>
      </c>
      <c r="B835" s="97" t="s">
        <v>1664</v>
      </c>
      <c r="C835" s="98" t="s">
        <v>1663</v>
      </c>
      <c r="D835" s="101">
        <v>0</v>
      </c>
      <c r="E835" s="101">
        <v>0</v>
      </c>
      <c r="F835" s="100" t="str">
        <f t="shared" si="15"/>
        <v>-</v>
      </c>
    </row>
    <row r="836" spans="1:6" s="1" customFormat="1" ht="12.75" customHeight="1" x14ac:dyDescent="0.2">
      <c r="A836" s="96" t="s">
        <v>1665</v>
      </c>
      <c r="B836" s="97" t="s">
        <v>1666</v>
      </c>
      <c r="C836" s="98" t="s">
        <v>1665</v>
      </c>
      <c r="D836" s="101">
        <v>0</v>
      </c>
      <c r="E836" s="101">
        <v>0</v>
      </c>
      <c r="F836" s="100" t="str">
        <f t="shared" si="15"/>
        <v>-</v>
      </c>
    </row>
    <row r="837" spans="1:6" s="1" customFormat="1" ht="12.75" customHeight="1" x14ac:dyDescent="0.2">
      <c r="A837" s="96" t="s">
        <v>1667</v>
      </c>
      <c r="B837" s="97" t="s">
        <v>1668</v>
      </c>
      <c r="C837" s="98" t="s">
        <v>1667</v>
      </c>
      <c r="D837" s="101">
        <v>0</v>
      </c>
      <c r="E837" s="101">
        <v>0</v>
      </c>
      <c r="F837" s="100" t="str">
        <f t="shared" si="15"/>
        <v>-</v>
      </c>
    </row>
    <row r="838" spans="1:6" s="1" customFormat="1" ht="12.75" customHeight="1" x14ac:dyDescent="0.2">
      <c r="A838" s="96" t="s">
        <v>1669</v>
      </c>
      <c r="B838" s="97" t="s">
        <v>1670</v>
      </c>
      <c r="C838" s="98" t="s">
        <v>1669</v>
      </c>
      <c r="D838" s="101">
        <v>0</v>
      </c>
      <c r="E838" s="101">
        <v>0</v>
      </c>
      <c r="F838" s="100" t="str">
        <f t="shared" si="15"/>
        <v>-</v>
      </c>
    </row>
    <row r="839" spans="1:6" s="1" customFormat="1" ht="12.75" customHeight="1" x14ac:dyDescent="0.2">
      <c r="A839" s="96" t="s">
        <v>1671</v>
      </c>
      <c r="B839" s="97" t="s">
        <v>1672</v>
      </c>
      <c r="C839" s="98" t="s">
        <v>1671</v>
      </c>
      <c r="D839" s="101">
        <v>0</v>
      </c>
      <c r="E839" s="101">
        <v>0</v>
      </c>
      <c r="F839" s="100" t="str">
        <f t="shared" si="15"/>
        <v>-</v>
      </c>
    </row>
    <row r="840" spans="1:6" s="1" customFormat="1" ht="12.75" customHeight="1" x14ac:dyDescent="0.2">
      <c r="A840" s="96" t="s">
        <v>1673</v>
      </c>
      <c r="B840" s="97" t="s">
        <v>1674</v>
      </c>
      <c r="C840" s="98" t="s">
        <v>1673</v>
      </c>
      <c r="D840" s="101">
        <v>0</v>
      </c>
      <c r="E840" s="101">
        <v>0</v>
      </c>
      <c r="F840" s="100" t="str">
        <f t="shared" si="15"/>
        <v>-</v>
      </c>
    </row>
    <row r="841" spans="1:6" s="1" customFormat="1" ht="12.75" customHeight="1" x14ac:dyDescent="0.2">
      <c r="A841" s="96" t="s">
        <v>1675</v>
      </c>
      <c r="B841" s="97" t="s">
        <v>1676</v>
      </c>
      <c r="C841" s="98" t="s">
        <v>1675</v>
      </c>
      <c r="D841" s="101">
        <v>0</v>
      </c>
      <c r="E841" s="101">
        <v>0</v>
      </c>
      <c r="F841" s="100" t="str">
        <f t="shared" ref="F841:F904" si="16">IF(D841&lt;&gt;0,IF(E841/D841&gt;=100,"&gt;&gt;100",E841/D841*100),"-")</f>
        <v>-</v>
      </c>
    </row>
    <row r="842" spans="1:6" s="1" customFormat="1" ht="12.75" customHeight="1" x14ac:dyDescent="0.2">
      <c r="A842" s="96" t="s">
        <v>1677</v>
      </c>
      <c r="B842" s="97" t="s">
        <v>1678</v>
      </c>
      <c r="C842" s="98" t="s">
        <v>1677</v>
      </c>
      <c r="D842" s="101">
        <v>0</v>
      </c>
      <c r="E842" s="101">
        <v>0</v>
      </c>
      <c r="F842" s="100" t="str">
        <f t="shared" si="16"/>
        <v>-</v>
      </c>
    </row>
    <row r="843" spans="1:6" s="1" customFormat="1" ht="24" customHeight="1" x14ac:dyDescent="0.2">
      <c r="A843" s="96" t="s">
        <v>1679</v>
      </c>
      <c r="B843" s="97" t="s">
        <v>1680</v>
      </c>
      <c r="C843" s="98" t="s">
        <v>1679</v>
      </c>
      <c r="D843" s="101">
        <v>0</v>
      </c>
      <c r="E843" s="101">
        <v>0</v>
      </c>
      <c r="F843" s="100" t="str">
        <f t="shared" si="16"/>
        <v>-</v>
      </c>
    </row>
    <row r="844" spans="1:6" s="1" customFormat="1" ht="24" customHeight="1" x14ac:dyDescent="0.2">
      <c r="A844" s="96" t="s">
        <v>1681</v>
      </c>
      <c r="B844" s="97" t="s">
        <v>1682</v>
      </c>
      <c r="C844" s="98" t="s">
        <v>1681</v>
      </c>
      <c r="D844" s="101">
        <v>0</v>
      </c>
      <c r="E844" s="101">
        <v>0</v>
      </c>
      <c r="F844" s="100" t="str">
        <f t="shared" si="16"/>
        <v>-</v>
      </c>
    </row>
    <row r="845" spans="1:6" s="1" customFormat="1" ht="12.75" customHeight="1" x14ac:dyDescent="0.2">
      <c r="A845" s="96" t="s">
        <v>1683</v>
      </c>
      <c r="B845" s="97" t="s">
        <v>1684</v>
      </c>
      <c r="C845" s="98" t="s">
        <v>1683</v>
      </c>
      <c r="D845" s="101">
        <v>0</v>
      </c>
      <c r="E845" s="101">
        <v>0</v>
      </c>
      <c r="F845" s="100" t="str">
        <f t="shared" si="16"/>
        <v>-</v>
      </c>
    </row>
    <row r="846" spans="1:6" s="1" customFormat="1" ht="24" customHeight="1" x14ac:dyDescent="0.2">
      <c r="A846" s="96" t="s">
        <v>1685</v>
      </c>
      <c r="B846" s="97" t="s">
        <v>1686</v>
      </c>
      <c r="C846" s="98" t="s">
        <v>1685</v>
      </c>
      <c r="D846" s="101">
        <v>0</v>
      </c>
      <c r="E846" s="101">
        <v>0</v>
      </c>
      <c r="F846" s="100" t="str">
        <f t="shared" si="16"/>
        <v>-</v>
      </c>
    </row>
    <row r="847" spans="1:6" s="1" customFormat="1" ht="12.75" customHeight="1" x14ac:dyDescent="0.2">
      <c r="A847" s="96" t="s">
        <v>1687</v>
      </c>
      <c r="B847" s="97" t="s">
        <v>1688</v>
      </c>
      <c r="C847" s="98" t="s">
        <v>1687</v>
      </c>
      <c r="D847" s="101">
        <v>0</v>
      </c>
      <c r="E847" s="101">
        <v>0</v>
      </c>
      <c r="F847" s="100" t="str">
        <f t="shared" si="16"/>
        <v>-</v>
      </c>
    </row>
    <row r="848" spans="1:6" s="1" customFormat="1" ht="24" customHeight="1" x14ac:dyDescent="0.2">
      <c r="A848" s="96" t="s">
        <v>1689</v>
      </c>
      <c r="B848" s="97" t="s">
        <v>1690</v>
      </c>
      <c r="C848" s="98" t="s">
        <v>1689</v>
      </c>
      <c r="D848" s="101">
        <v>0</v>
      </c>
      <c r="E848" s="101">
        <v>0</v>
      </c>
      <c r="F848" s="100" t="str">
        <f t="shared" si="16"/>
        <v>-</v>
      </c>
    </row>
    <row r="849" spans="1:6" s="1" customFormat="1" ht="24" customHeight="1" x14ac:dyDescent="0.2">
      <c r="A849" s="96" t="s">
        <v>1691</v>
      </c>
      <c r="B849" s="97" t="s">
        <v>1692</v>
      </c>
      <c r="C849" s="98" t="s">
        <v>1691</v>
      </c>
      <c r="D849" s="101">
        <v>0</v>
      </c>
      <c r="E849" s="101">
        <v>0</v>
      </c>
      <c r="F849" s="100" t="str">
        <f t="shared" si="16"/>
        <v>-</v>
      </c>
    </row>
    <row r="850" spans="1:6" s="1" customFormat="1" ht="12.75" customHeight="1" x14ac:dyDescent="0.2">
      <c r="A850" s="96" t="s">
        <v>1693</v>
      </c>
      <c r="B850" s="97" t="s">
        <v>1694</v>
      </c>
      <c r="C850" s="98" t="s">
        <v>1693</v>
      </c>
      <c r="D850" s="101">
        <v>0</v>
      </c>
      <c r="E850" s="101">
        <v>0</v>
      </c>
      <c r="F850" s="100" t="str">
        <f t="shared" si="16"/>
        <v>-</v>
      </c>
    </row>
    <row r="851" spans="1:6" s="1" customFormat="1" ht="12.75" customHeight="1" x14ac:dyDescent="0.2">
      <c r="A851" s="96" t="s">
        <v>1695</v>
      </c>
      <c r="B851" s="97" t="s">
        <v>1696</v>
      </c>
      <c r="C851" s="98" t="s">
        <v>1695</v>
      </c>
      <c r="D851" s="101">
        <v>0</v>
      </c>
      <c r="E851" s="101">
        <v>0</v>
      </c>
      <c r="F851" s="100" t="str">
        <f t="shared" si="16"/>
        <v>-</v>
      </c>
    </row>
    <row r="852" spans="1:6" s="1" customFormat="1" ht="24" customHeight="1" x14ac:dyDescent="0.2">
      <c r="A852" s="96" t="s">
        <v>1697</v>
      </c>
      <c r="B852" s="102" t="s">
        <v>1698</v>
      </c>
      <c r="C852" s="98" t="s">
        <v>1697</v>
      </c>
      <c r="D852" s="101">
        <v>0</v>
      </c>
      <c r="E852" s="101">
        <v>0</v>
      </c>
      <c r="F852" s="100" t="str">
        <f t="shared" si="16"/>
        <v>-</v>
      </c>
    </row>
    <row r="853" spans="1:6" s="1" customFormat="1" ht="24" customHeight="1" x14ac:dyDescent="0.2">
      <c r="A853" s="96" t="s">
        <v>1699</v>
      </c>
      <c r="B853" s="102" t="s">
        <v>1700</v>
      </c>
      <c r="C853" s="98" t="s">
        <v>1699</v>
      </c>
      <c r="D853" s="101">
        <v>0</v>
      </c>
      <c r="E853" s="101">
        <v>0</v>
      </c>
      <c r="F853" s="100" t="str">
        <f t="shared" si="16"/>
        <v>-</v>
      </c>
    </row>
    <row r="854" spans="1:6" s="1" customFormat="1" ht="24" customHeight="1" x14ac:dyDescent="0.2">
      <c r="A854" s="96" t="s">
        <v>1701</v>
      </c>
      <c r="B854" s="97" t="s">
        <v>1702</v>
      </c>
      <c r="C854" s="98" t="s">
        <v>1701</v>
      </c>
      <c r="D854" s="101">
        <v>0</v>
      </c>
      <c r="E854" s="101">
        <v>0</v>
      </c>
      <c r="F854" s="100" t="str">
        <f t="shared" si="16"/>
        <v>-</v>
      </c>
    </row>
    <row r="855" spans="1:6" s="1" customFormat="1" ht="24" customHeight="1" x14ac:dyDescent="0.2">
      <c r="A855" s="96" t="s">
        <v>1703</v>
      </c>
      <c r="B855" s="102" t="s">
        <v>1704</v>
      </c>
      <c r="C855" s="98" t="s">
        <v>1703</v>
      </c>
      <c r="D855" s="101">
        <v>0</v>
      </c>
      <c r="E855" s="101">
        <v>0</v>
      </c>
      <c r="F855" s="100" t="str">
        <f t="shared" si="16"/>
        <v>-</v>
      </c>
    </row>
    <row r="856" spans="1:6" s="1" customFormat="1" ht="24" customHeight="1" x14ac:dyDescent="0.2">
      <c r="A856" s="96" t="s">
        <v>1705</v>
      </c>
      <c r="B856" s="97" t="s">
        <v>1706</v>
      </c>
      <c r="C856" s="98" t="s">
        <v>1705</v>
      </c>
      <c r="D856" s="101">
        <v>0</v>
      </c>
      <c r="E856" s="101">
        <v>0</v>
      </c>
      <c r="F856" s="100" t="str">
        <f t="shared" si="16"/>
        <v>-</v>
      </c>
    </row>
    <row r="857" spans="1:6" s="1" customFormat="1" ht="12.75" customHeight="1" x14ac:dyDescent="0.2">
      <c r="A857" s="96" t="s">
        <v>1707</v>
      </c>
      <c r="B857" s="97" t="s">
        <v>1708</v>
      </c>
      <c r="C857" s="98" t="s">
        <v>1707</v>
      </c>
      <c r="D857" s="101">
        <v>0</v>
      </c>
      <c r="E857" s="101">
        <v>0</v>
      </c>
      <c r="F857" s="100" t="str">
        <f t="shared" si="16"/>
        <v>-</v>
      </c>
    </row>
    <row r="858" spans="1:6" s="1" customFormat="1" ht="12.75" customHeight="1" x14ac:dyDescent="0.2">
      <c r="A858" s="96" t="s">
        <v>1709</v>
      </c>
      <c r="B858" s="97" t="s">
        <v>1710</v>
      </c>
      <c r="C858" s="98" t="s">
        <v>1709</v>
      </c>
      <c r="D858" s="101">
        <v>0</v>
      </c>
      <c r="E858" s="101">
        <v>0</v>
      </c>
      <c r="F858" s="100" t="str">
        <f t="shared" si="16"/>
        <v>-</v>
      </c>
    </row>
    <row r="859" spans="1:6" s="1" customFormat="1" ht="12.75" customHeight="1" x14ac:dyDescent="0.2">
      <c r="A859" s="96" t="s">
        <v>1711</v>
      </c>
      <c r="B859" s="97" t="s">
        <v>1712</v>
      </c>
      <c r="C859" s="98" t="s">
        <v>1711</v>
      </c>
      <c r="D859" s="101">
        <v>0</v>
      </c>
      <c r="E859" s="101">
        <v>0</v>
      </c>
      <c r="F859" s="100" t="str">
        <f t="shared" si="16"/>
        <v>-</v>
      </c>
    </row>
    <row r="860" spans="1:6" s="1" customFormat="1" ht="12.75" customHeight="1" x14ac:dyDescent="0.2">
      <c r="A860" s="96" t="s">
        <v>1713</v>
      </c>
      <c r="B860" s="97" t="s">
        <v>1714</v>
      </c>
      <c r="C860" s="98" t="s">
        <v>1713</v>
      </c>
      <c r="D860" s="101">
        <v>0</v>
      </c>
      <c r="E860" s="101">
        <v>0</v>
      </c>
      <c r="F860" s="100" t="str">
        <f t="shared" si="16"/>
        <v>-</v>
      </c>
    </row>
    <row r="861" spans="1:6" s="1" customFormat="1" ht="12.75" customHeight="1" x14ac:dyDescent="0.2">
      <c r="A861" s="96" t="s">
        <v>1715</v>
      </c>
      <c r="B861" s="97" t="s">
        <v>1716</v>
      </c>
      <c r="C861" s="98" t="s">
        <v>1715</v>
      </c>
      <c r="D861" s="101">
        <v>0</v>
      </c>
      <c r="E861" s="101">
        <v>0</v>
      </c>
      <c r="F861" s="100" t="str">
        <f t="shared" si="16"/>
        <v>-</v>
      </c>
    </row>
    <row r="862" spans="1:6" s="1" customFormat="1" ht="12.75" customHeight="1" x14ac:dyDescent="0.2">
      <c r="A862" s="96" t="s">
        <v>1717</v>
      </c>
      <c r="B862" s="97" t="s">
        <v>1718</v>
      </c>
      <c r="C862" s="98" t="s">
        <v>1717</v>
      </c>
      <c r="D862" s="101">
        <v>0</v>
      </c>
      <c r="E862" s="101">
        <v>0</v>
      </c>
      <c r="F862" s="100" t="str">
        <f t="shared" si="16"/>
        <v>-</v>
      </c>
    </row>
    <row r="863" spans="1:6" s="1" customFormat="1" ht="12.75" customHeight="1" x14ac:dyDescent="0.2">
      <c r="A863" s="96" t="s">
        <v>1719</v>
      </c>
      <c r="B863" s="97" t="s">
        <v>1720</v>
      </c>
      <c r="C863" s="98" t="s">
        <v>1719</v>
      </c>
      <c r="D863" s="101">
        <v>0</v>
      </c>
      <c r="E863" s="101">
        <v>0</v>
      </c>
      <c r="F863" s="100" t="str">
        <f t="shared" si="16"/>
        <v>-</v>
      </c>
    </row>
    <row r="864" spans="1:6" s="1" customFormat="1" ht="12.75" customHeight="1" x14ac:dyDescent="0.2">
      <c r="A864" s="96" t="s">
        <v>1721</v>
      </c>
      <c r="B864" s="97" t="s">
        <v>1722</v>
      </c>
      <c r="C864" s="98" t="s">
        <v>1721</v>
      </c>
      <c r="D864" s="101">
        <v>0</v>
      </c>
      <c r="E864" s="101">
        <v>0</v>
      </c>
      <c r="F864" s="100" t="str">
        <f t="shared" si="16"/>
        <v>-</v>
      </c>
    </row>
    <row r="865" spans="1:6" s="1" customFormat="1" ht="12.75" customHeight="1" x14ac:dyDescent="0.2">
      <c r="A865" s="96" t="s">
        <v>1723</v>
      </c>
      <c r="B865" s="97" t="s">
        <v>1724</v>
      </c>
      <c r="C865" s="98" t="s">
        <v>1723</v>
      </c>
      <c r="D865" s="101">
        <v>0</v>
      </c>
      <c r="E865" s="101">
        <v>0</v>
      </c>
      <c r="F865" s="100" t="str">
        <f t="shared" si="16"/>
        <v>-</v>
      </c>
    </row>
    <row r="866" spans="1:6" s="1" customFormat="1" ht="12.75" customHeight="1" x14ac:dyDescent="0.2">
      <c r="A866" s="96" t="s">
        <v>1725</v>
      </c>
      <c r="B866" s="97" t="s">
        <v>1726</v>
      </c>
      <c r="C866" s="98" t="s">
        <v>1725</v>
      </c>
      <c r="D866" s="101">
        <v>0</v>
      </c>
      <c r="E866" s="101">
        <v>0</v>
      </c>
      <c r="F866" s="100" t="str">
        <f t="shared" si="16"/>
        <v>-</v>
      </c>
    </row>
    <row r="867" spans="1:6" s="1" customFormat="1" ht="12.75" customHeight="1" x14ac:dyDescent="0.2">
      <c r="A867" s="96" t="s">
        <v>1727</v>
      </c>
      <c r="B867" s="97" t="s">
        <v>1728</v>
      </c>
      <c r="C867" s="98" t="s">
        <v>1727</v>
      </c>
      <c r="D867" s="101">
        <v>0</v>
      </c>
      <c r="E867" s="101">
        <v>0</v>
      </c>
      <c r="F867" s="100" t="str">
        <f t="shared" si="16"/>
        <v>-</v>
      </c>
    </row>
    <row r="868" spans="1:6" s="1" customFormat="1" ht="12.75" customHeight="1" x14ac:dyDescent="0.2">
      <c r="A868" s="96" t="s">
        <v>1729</v>
      </c>
      <c r="B868" s="97" t="s">
        <v>1730</v>
      </c>
      <c r="C868" s="98" t="s">
        <v>1729</v>
      </c>
      <c r="D868" s="101">
        <v>0</v>
      </c>
      <c r="E868" s="101">
        <v>0</v>
      </c>
      <c r="F868" s="100" t="str">
        <f t="shared" si="16"/>
        <v>-</v>
      </c>
    </row>
    <row r="869" spans="1:6" s="1" customFormat="1" ht="24" customHeight="1" x14ac:dyDescent="0.2">
      <c r="A869" s="96" t="s">
        <v>1731</v>
      </c>
      <c r="B869" s="102" t="s">
        <v>1732</v>
      </c>
      <c r="C869" s="98" t="s">
        <v>1731</v>
      </c>
      <c r="D869" s="101">
        <v>0</v>
      </c>
      <c r="E869" s="101">
        <v>0</v>
      </c>
      <c r="F869" s="100" t="str">
        <f t="shared" si="16"/>
        <v>-</v>
      </c>
    </row>
    <row r="870" spans="1:6" s="1" customFormat="1" ht="24" customHeight="1" x14ac:dyDescent="0.2">
      <c r="A870" s="96" t="s">
        <v>1733</v>
      </c>
      <c r="B870" s="102" t="s">
        <v>1734</v>
      </c>
      <c r="C870" s="98" t="s">
        <v>1733</v>
      </c>
      <c r="D870" s="101">
        <v>0</v>
      </c>
      <c r="E870" s="101">
        <v>0</v>
      </c>
      <c r="F870" s="100" t="str">
        <f t="shared" si="16"/>
        <v>-</v>
      </c>
    </row>
    <row r="871" spans="1:6" s="1" customFormat="1" ht="24" customHeight="1" x14ac:dyDescent="0.2">
      <c r="A871" s="96" t="s">
        <v>1735</v>
      </c>
      <c r="B871" s="97" t="s">
        <v>1736</v>
      </c>
      <c r="C871" s="98" t="s">
        <v>1735</v>
      </c>
      <c r="D871" s="101">
        <v>0</v>
      </c>
      <c r="E871" s="101">
        <v>0</v>
      </c>
      <c r="F871" s="100" t="str">
        <f t="shared" si="16"/>
        <v>-</v>
      </c>
    </row>
    <row r="872" spans="1:6" s="1" customFormat="1" ht="24" customHeight="1" x14ac:dyDescent="0.2">
      <c r="A872" s="96" t="s">
        <v>1737</v>
      </c>
      <c r="B872" s="97" t="s">
        <v>1738</v>
      </c>
      <c r="C872" s="98" t="s">
        <v>1737</v>
      </c>
      <c r="D872" s="101">
        <v>0</v>
      </c>
      <c r="E872" s="101">
        <v>0</v>
      </c>
      <c r="F872" s="100" t="str">
        <f t="shared" si="16"/>
        <v>-</v>
      </c>
    </row>
    <row r="873" spans="1:6" s="1" customFormat="1" ht="12.75" customHeight="1" x14ac:dyDescent="0.2">
      <c r="A873" s="96" t="s">
        <v>1739</v>
      </c>
      <c r="B873" s="97" t="s">
        <v>1740</v>
      </c>
      <c r="C873" s="98" t="s">
        <v>1739</v>
      </c>
      <c r="D873" s="101">
        <v>0</v>
      </c>
      <c r="E873" s="101">
        <v>0</v>
      </c>
      <c r="F873" s="100" t="str">
        <f t="shared" si="16"/>
        <v>-</v>
      </c>
    </row>
    <row r="874" spans="1:6" s="1" customFormat="1" ht="12.75" customHeight="1" x14ac:dyDescent="0.2">
      <c r="A874" s="96" t="s">
        <v>1741</v>
      </c>
      <c r="B874" s="97" t="s">
        <v>1742</v>
      </c>
      <c r="C874" s="98" t="s">
        <v>1741</v>
      </c>
      <c r="D874" s="101">
        <v>0</v>
      </c>
      <c r="E874" s="101">
        <v>0</v>
      </c>
      <c r="F874" s="100" t="str">
        <f t="shared" si="16"/>
        <v>-</v>
      </c>
    </row>
    <row r="875" spans="1:6" s="1" customFormat="1" ht="12.75" customHeight="1" x14ac:dyDescent="0.2">
      <c r="A875" s="96" t="s">
        <v>1743</v>
      </c>
      <c r="B875" s="97" t="s">
        <v>1744</v>
      </c>
      <c r="C875" s="98" t="s">
        <v>1743</v>
      </c>
      <c r="D875" s="101">
        <v>0</v>
      </c>
      <c r="E875" s="101">
        <v>0</v>
      </c>
      <c r="F875" s="100" t="str">
        <f t="shared" si="16"/>
        <v>-</v>
      </c>
    </row>
    <row r="876" spans="1:6" s="1" customFormat="1" ht="12.75" customHeight="1" x14ac:dyDescent="0.2">
      <c r="A876" s="96" t="s">
        <v>1745</v>
      </c>
      <c r="B876" s="97" t="s">
        <v>1746</v>
      </c>
      <c r="C876" s="98" t="s">
        <v>1745</v>
      </c>
      <c r="D876" s="101">
        <v>0</v>
      </c>
      <c r="E876" s="101">
        <v>0</v>
      </c>
      <c r="F876" s="100" t="str">
        <f t="shared" si="16"/>
        <v>-</v>
      </c>
    </row>
    <row r="877" spans="1:6" s="1" customFormat="1" ht="12.75" customHeight="1" x14ac:dyDescent="0.2">
      <c r="A877" s="96" t="s">
        <v>1747</v>
      </c>
      <c r="B877" s="97" t="s">
        <v>1748</v>
      </c>
      <c r="C877" s="98" t="s">
        <v>1747</v>
      </c>
      <c r="D877" s="101">
        <v>0</v>
      </c>
      <c r="E877" s="101">
        <v>0</v>
      </c>
      <c r="F877" s="100" t="str">
        <f t="shared" si="16"/>
        <v>-</v>
      </c>
    </row>
    <row r="878" spans="1:6" s="1" customFormat="1" ht="12.75" customHeight="1" x14ac:dyDescent="0.2">
      <c r="A878" s="96" t="s">
        <v>1749</v>
      </c>
      <c r="B878" s="97" t="s">
        <v>1750</v>
      </c>
      <c r="C878" s="98" t="s">
        <v>1749</v>
      </c>
      <c r="D878" s="101">
        <v>0</v>
      </c>
      <c r="E878" s="101">
        <v>0</v>
      </c>
      <c r="F878" s="100" t="str">
        <f t="shared" si="16"/>
        <v>-</v>
      </c>
    </row>
    <row r="879" spans="1:6" s="1" customFormat="1" ht="12.75" customHeight="1" x14ac:dyDescent="0.2">
      <c r="A879" s="96" t="s">
        <v>1751</v>
      </c>
      <c r="B879" s="97" t="s">
        <v>1752</v>
      </c>
      <c r="C879" s="98" t="s">
        <v>1751</v>
      </c>
      <c r="D879" s="101">
        <v>0</v>
      </c>
      <c r="E879" s="101">
        <v>0</v>
      </c>
      <c r="F879" s="100" t="str">
        <f t="shared" si="16"/>
        <v>-</v>
      </c>
    </row>
    <row r="880" spans="1:6" s="1" customFormat="1" ht="12.75" customHeight="1" x14ac:dyDescent="0.2">
      <c r="A880" s="96" t="s">
        <v>1753</v>
      </c>
      <c r="B880" s="97" t="s">
        <v>1754</v>
      </c>
      <c r="C880" s="98" t="s">
        <v>1753</v>
      </c>
      <c r="D880" s="101">
        <v>0</v>
      </c>
      <c r="E880" s="101">
        <v>0</v>
      </c>
      <c r="F880" s="100" t="str">
        <f t="shared" si="16"/>
        <v>-</v>
      </c>
    </row>
    <row r="881" spans="1:6" s="1" customFormat="1" ht="12.75" customHeight="1" x14ac:dyDescent="0.2">
      <c r="A881" s="96" t="s">
        <v>1755</v>
      </c>
      <c r="B881" s="97" t="s">
        <v>1756</v>
      </c>
      <c r="C881" s="98" t="s">
        <v>1755</v>
      </c>
      <c r="D881" s="101">
        <v>0</v>
      </c>
      <c r="E881" s="101">
        <v>0</v>
      </c>
      <c r="F881" s="100" t="str">
        <f t="shared" si="16"/>
        <v>-</v>
      </c>
    </row>
    <row r="882" spans="1:6" s="1" customFormat="1" ht="24" customHeight="1" x14ac:dyDescent="0.2">
      <c r="A882" s="96" t="s">
        <v>1757</v>
      </c>
      <c r="B882" s="97" t="s">
        <v>1758</v>
      </c>
      <c r="C882" s="98" t="s">
        <v>1757</v>
      </c>
      <c r="D882" s="101">
        <v>0</v>
      </c>
      <c r="E882" s="101">
        <v>0</v>
      </c>
      <c r="F882" s="100" t="str">
        <f t="shared" si="16"/>
        <v>-</v>
      </c>
    </row>
    <row r="883" spans="1:6" s="1" customFormat="1" ht="24" customHeight="1" x14ac:dyDescent="0.2">
      <c r="A883" s="96" t="s">
        <v>1759</v>
      </c>
      <c r="B883" s="97" t="s">
        <v>1760</v>
      </c>
      <c r="C883" s="98" t="s">
        <v>1759</v>
      </c>
      <c r="D883" s="101">
        <v>0</v>
      </c>
      <c r="E883" s="101">
        <v>0</v>
      </c>
      <c r="F883" s="100" t="str">
        <f t="shared" si="16"/>
        <v>-</v>
      </c>
    </row>
    <row r="884" spans="1:6" s="1" customFormat="1" ht="12.75" customHeight="1" x14ac:dyDescent="0.2">
      <c r="A884" s="96" t="s">
        <v>1761</v>
      </c>
      <c r="B884" s="97" t="s">
        <v>1762</v>
      </c>
      <c r="C884" s="98" t="s">
        <v>1761</v>
      </c>
      <c r="D884" s="101">
        <v>0</v>
      </c>
      <c r="E884" s="101">
        <v>0</v>
      </c>
      <c r="F884" s="100" t="str">
        <f t="shared" si="16"/>
        <v>-</v>
      </c>
    </row>
    <row r="885" spans="1:6" s="1" customFormat="1" ht="24" customHeight="1" x14ac:dyDescent="0.2">
      <c r="A885" s="96" t="s">
        <v>1763</v>
      </c>
      <c r="B885" s="97" t="s">
        <v>1764</v>
      </c>
      <c r="C885" s="98" t="s">
        <v>1763</v>
      </c>
      <c r="D885" s="101">
        <v>0</v>
      </c>
      <c r="E885" s="101">
        <v>0</v>
      </c>
      <c r="F885" s="100" t="str">
        <f t="shared" si="16"/>
        <v>-</v>
      </c>
    </row>
    <row r="886" spans="1:6" s="1" customFormat="1" ht="24" customHeight="1" x14ac:dyDescent="0.2">
      <c r="A886" s="96" t="s">
        <v>1765</v>
      </c>
      <c r="B886" s="97" t="s">
        <v>1766</v>
      </c>
      <c r="C886" s="98" t="s">
        <v>1765</v>
      </c>
      <c r="D886" s="101">
        <v>0</v>
      </c>
      <c r="E886" s="101">
        <v>0</v>
      </c>
      <c r="F886" s="100" t="str">
        <f t="shared" si="16"/>
        <v>-</v>
      </c>
    </row>
    <row r="887" spans="1:6" s="1" customFormat="1" ht="24" customHeight="1" x14ac:dyDescent="0.2">
      <c r="A887" s="96" t="s">
        <v>1767</v>
      </c>
      <c r="B887" s="97" t="s">
        <v>1768</v>
      </c>
      <c r="C887" s="98" t="s">
        <v>1767</v>
      </c>
      <c r="D887" s="101">
        <v>0</v>
      </c>
      <c r="E887" s="101">
        <v>0</v>
      </c>
      <c r="F887" s="100" t="str">
        <f t="shared" si="16"/>
        <v>-</v>
      </c>
    </row>
    <row r="888" spans="1:6" s="1" customFormat="1" ht="24" customHeight="1" x14ac:dyDescent="0.2">
      <c r="A888" s="96" t="s">
        <v>1769</v>
      </c>
      <c r="B888" s="97" t="s">
        <v>1770</v>
      </c>
      <c r="C888" s="98" t="s">
        <v>1769</v>
      </c>
      <c r="D888" s="101">
        <v>0</v>
      </c>
      <c r="E888" s="101">
        <v>0</v>
      </c>
      <c r="F888" s="100" t="str">
        <f t="shared" si="16"/>
        <v>-</v>
      </c>
    </row>
    <row r="889" spans="1:6" s="1" customFormat="1" ht="24" customHeight="1" x14ac:dyDescent="0.2">
      <c r="A889" s="96" t="s">
        <v>1771</v>
      </c>
      <c r="B889" s="102" t="s">
        <v>1772</v>
      </c>
      <c r="C889" s="98" t="s">
        <v>1771</v>
      </c>
      <c r="D889" s="101">
        <v>0</v>
      </c>
      <c r="E889" s="101">
        <v>0</v>
      </c>
      <c r="F889" s="100" t="str">
        <f t="shared" si="16"/>
        <v>-</v>
      </c>
    </row>
    <row r="890" spans="1:6" s="1" customFormat="1" ht="24" customHeight="1" x14ac:dyDescent="0.2">
      <c r="A890" s="96" t="s">
        <v>1773</v>
      </c>
      <c r="B890" s="102" t="s">
        <v>1774</v>
      </c>
      <c r="C890" s="98" t="s">
        <v>1773</v>
      </c>
      <c r="D890" s="101">
        <v>0</v>
      </c>
      <c r="E890" s="101">
        <v>0</v>
      </c>
      <c r="F890" s="100" t="str">
        <f t="shared" si="16"/>
        <v>-</v>
      </c>
    </row>
    <row r="891" spans="1:6" s="1" customFormat="1" ht="12.75" customHeight="1" x14ac:dyDescent="0.2">
      <c r="A891" s="96" t="s">
        <v>1775</v>
      </c>
      <c r="B891" s="97" t="s">
        <v>1776</v>
      </c>
      <c r="C891" s="98" t="s">
        <v>1775</v>
      </c>
      <c r="D891" s="101">
        <v>0</v>
      </c>
      <c r="E891" s="101">
        <v>0</v>
      </c>
      <c r="F891" s="100" t="str">
        <f t="shared" si="16"/>
        <v>-</v>
      </c>
    </row>
    <row r="892" spans="1:6" s="1" customFormat="1" ht="12.75" customHeight="1" x14ac:dyDescent="0.2">
      <c r="A892" s="96" t="s">
        <v>1777</v>
      </c>
      <c r="B892" s="97" t="s">
        <v>1778</v>
      </c>
      <c r="C892" s="98" t="s">
        <v>1777</v>
      </c>
      <c r="D892" s="101">
        <v>0</v>
      </c>
      <c r="E892" s="101">
        <v>0</v>
      </c>
      <c r="F892" s="100" t="str">
        <f t="shared" si="16"/>
        <v>-</v>
      </c>
    </row>
    <row r="893" spans="1:6" s="1" customFormat="1" ht="12.75" customHeight="1" x14ac:dyDescent="0.2">
      <c r="A893" s="96" t="s">
        <v>1779</v>
      </c>
      <c r="B893" s="97" t="s">
        <v>1780</v>
      </c>
      <c r="C893" s="98" t="s">
        <v>1779</v>
      </c>
      <c r="D893" s="101">
        <v>0</v>
      </c>
      <c r="E893" s="101">
        <v>0</v>
      </c>
      <c r="F893" s="100" t="str">
        <f t="shared" si="16"/>
        <v>-</v>
      </c>
    </row>
    <row r="894" spans="1:6" s="1" customFormat="1" ht="12.75" customHeight="1" x14ac:dyDescent="0.2">
      <c r="A894" s="96" t="s">
        <v>1781</v>
      </c>
      <c r="B894" s="97" t="s">
        <v>1782</v>
      </c>
      <c r="C894" s="98" t="s">
        <v>1781</v>
      </c>
      <c r="D894" s="101">
        <v>0</v>
      </c>
      <c r="E894" s="101">
        <v>0</v>
      </c>
      <c r="F894" s="100" t="str">
        <f t="shared" si="16"/>
        <v>-</v>
      </c>
    </row>
    <row r="895" spans="1:6" s="1" customFormat="1" ht="12.75" customHeight="1" x14ac:dyDescent="0.2">
      <c r="A895" s="96" t="s">
        <v>1783</v>
      </c>
      <c r="B895" s="97" t="s">
        <v>1784</v>
      </c>
      <c r="C895" s="98" t="s">
        <v>1783</v>
      </c>
      <c r="D895" s="101">
        <v>0</v>
      </c>
      <c r="E895" s="101">
        <v>0</v>
      </c>
      <c r="F895" s="100" t="str">
        <f t="shared" si="16"/>
        <v>-</v>
      </c>
    </row>
    <row r="896" spans="1:6" s="1" customFormat="1" ht="12.75" customHeight="1" x14ac:dyDescent="0.2">
      <c r="A896" s="96" t="s">
        <v>1785</v>
      </c>
      <c r="B896" s="97" t="s">
        <v>1786</v>
      </c>
      <c r="C896" s="98" t="s">
        <v>1785</v>
      </c>
      <c r="D896" s="101">
        <v>0</v>
      </c>
      <c r="E896" s="101">
        <v>0</v>
      </c>
      <c r="F896" s="100" t="str">
        <f t="shared" si="16"/>
        <v>-</v>
      </c>
    </row>
    <row r="897" spans="1:6" s="1" customFormat="1" ht="24" customHeight="1" x14ac:dyDescent="0.2">
      <c r="A897" s="96" t="s">
        <v>1787</v>
      </c>
      <c r="B897" s="97" t="s">
        <v>1788</v>
      </c>
      <c r="C897" s="98" t="s">
        <v>1787</v>
      </c>
      <c r="D897" s="101">
        <v>0</v>
      </c>
      <c r="E897" s="101">
        <v>0</v>
      </c>
      <c r="F897" s="100" t="str">
        <f t="shared" si="16"/>
        <v>-</v>
      </c>
    </row>
    <row r="898" spans="1:6" s="1" customFormat="1" ht="12.75" customHeight="1" x14ac:dyDescent="0.2">
      <c r="A898" s="96" t="s">
        <v>1789</v>
      </c>
      <c r="B898" s="97" t="s">
        <v>1790</v>
      </c>
      <c r="C898" s="98" t="s">
        <v>1789</v>
      </c>
      <c r="D898" s="101">
        <v>0</v>
      </c>
      <c r="E898" s="101">
        <v>0</v>
      </c>
      <c r="F898" s="100" t="str">
        <f t="shared" si="16"/>
        <v>-</v>
      </c>
    </row>
    <row r="899" spans="1:6" s="1" customFormat="1" ht="12.75" customHeight="1" x14ac:dyDescent="0.2">
      <c r="A899" s="96" t="s">
        <v>1791</v>
      </c>
      <c r="B899" s="97" t="s">
        <v>1792</v>
      </c>
      <c r="C899" s="98" t="s">
        <v>1791</v>
      </c>
      <c r="D899" s="101">
        <v>0</v>
      </c>
      <c r="E899" s="101">
        <v>0</v>
      </c>
      <c r="F899" s="100" t="str">
        <f t="shared" si="16"/>
        <v>-</v>
      </c>
    </row>
    <row r="900" spans="1:6" s="1" customFormat="1" ht="12.75" customHeight="1" x14ac:dyDescent="0.2">
      <c r="A900" s="96" t="s">
        <v>1793</v>
      </c>
      <c r="B900" s="97" t="s">
        <v>1794</v>
      </c>
      <c r="C900" s="98" t="s">
        <v>1793</v>
      </c>
      <c r="D900" s="101">
        <v>0</v>
      </c>
      <c r="E900" s="101">
        <v>0</v>
      </c>
      <c r="F900" s="100" t="str">
        <f t="shared" si="16"/>
        <v>-</v>
      </c>
    </row>
    <row r="901" spans="1:6" s="1" customFormat="1" ht="12.75" customHeight="1" x14ac:dyDescent="0.2">
      <c r="A901" s="96" t="s">
        <v>1795</v>
      </c>
      <c r="B901" s="97" t="s">
        <v>1796</v>
      </c>
      <c r="C901" s="98" t="s">
        <v>1795</v>
      </c>
      <c r="D901" s="101">
        <v>0</v>
      </c>
      <c r="E901" s="101">
        <v>0</v>
      </c>
      <c r="F901" s="100" t="str">
        <f t="shared" si="16"/>
        <v>-</v>
      </c>
    </row>
    <row r="902" spans="1:6" s="1" customFormat="1" ht="12.75" customHeight="1" x14ac:dyDescent="0.2">
      <c r="A902" s="96" t="s">
        <v>1797</v>
      </c>
      <c r="B902" s="97" t="s">
        <v>1798</v>
      </c>
      <c r="C902" s="98" t="s">
        <v>1797</v>
      </c>
      <c r="D902" s="101">
        <v>0</v>
      </c>
      <c r="E902" s="101">
        <v>0</v>
      </c>
      <c r="F902" s="100" t="str">
        <f t="shared" si="16"/>
        <v>-</v>
      </c>
    </row>
    <row r="903" spans="1:6" s="1" customFormat="1" ht="12.75" customHeight="1" x14ac:dyDescent="0.2">
      <c r="A903" s="96" t="s">
        <v>1799</v>
      </c>
      <c r="B903" s="97" t="s">
        <v>1800</v>
      </c>
      <c r="C903" s="98" t="s">
        <v>1799</v>
      </c>
      <c r="D903" s="101">
        <v>0</v>
      </c>
      <c r="E903" s="101">
        <v>0</v>
      </c>
      <c r="F903" s="100" t="str">
        <f t="shared" si="16"/>
        <v>-</v>
      </c>
    </row>
    <row r="904" spans="1:6" s="1" customFormat="1" ht="12.75" customHeight="1" x14ac:dyDescent="0.2">
      <c r="A904" s="96" t="s">
        <v>1801</v>
      </c>
      <c r="B904" s="97" t="s">
        <v>1802</v>
      </c>
      <c r="C904" s="98" t="s">
        <v>1801</v>
      </c>
      <c r="D904" s="101">
        <v>0</v>
      </c>
      <c r="E904" s="101">
        <v>0</v>
      </c>
      <c r="F904" s="100" t="str">
        <f t="shared" si="16"/>
        <v>-</v>
      </c>
    </row>
    <row r="905" spans="1:6" s="1" customFormat="1" ht="12.75" customHeight="1" x14ac:dyDescent="0.2">
      <c r="A905" s="96" t="s">
        <v>1803</v>
      </c>
      <c r="B905" s="97" t="s">
        <v>1804</v>
      </c>
      <c r="C905" s="98" t="s">
        <v>1803</v>
      </c>
      <c r="D905" s="101">
        <v>0</v>
      </c>
      <c r="E905" s="101">
        <v>0</v>
      </c>
      <c r="F905" s="100" t="str">
        <f t="shared" ref="F905:F968" si="17">IF(D905&lt;&gt;0,IF(E905/D905&gt;=100,"&gt;&gt;100",E905/D905*100),"-")</f>
        <v>-</v>
      </c>
    </row>
    <row r="906" spans="1:6" s="1" customFormat="1" ht="12.75" customHeight="1" x14ac:dyDescent="0.2">
      <c r="A906" s="96" t="s">
        <v>1805</v>
      </c>
      <c r="B906" s="97" t="s">
        <v>1806</v>
      </c>
      <c r="C906" s="98" t="s">
        <v>1805</v>
      </c>
      <c r="D906" s="101">
        <v>0</v>
      </c>
      <c r="E906" s="101">
        <v>0</v>
      </c>
      <c r="F906" s="100" t="str">
        <f t="shared" si="17"/>
        <v>-</v>
      </c>
    </row>
    <row r="907" spans="1:6" s="1" customFormat="1" ht="12.75" customHeight="1" x14ac:dyDescent="0.2">
      <c r="A907" s="96" t="s">
        <v>1807</v>
      </c>
      <c r="B907" s="97" t="s">
        <v>1808</v>
      </c>
      <c r="C907" s="98" t="s">
        <v>1807</v>
      </c>
      <c r="D907" s="101">
        <v>0</v>
      </c>
      <c r="E907" s="101">
        <v>0</v>
      </c>
      <c r="F907" s="100" t="str">
        <f t="shared" si="17"/>
        <v>-</v>
      </c>
    </row>
    <row r="908" spans="1:6" s="1" customFormat="1" ht="12.75" customHeight="1" x14ac:dyDescent="0.2">
      <c r="A908" s="96" t="s">
        <v>1809</v>
      </c>
      <c r="B908" s="97" t="s">
        <v>1810</v>
      </c>
      <c r="C908" s="98" t="s">
        <v>1809</v>
      </c>
      <c r="D908" s="101">
        <v>0</v>
      </c>
      <c r="E908" s="101">
        <v>0</v>
      </c>
      <c r="F908" s="100" t="str">
        <f t="shared" si="17"/>
        <v>-</v>
      </c>
    </row>
    <row r="909" spans="1:6" s="1" customFormat="1" ht="12.75" customHeight="1" x14ac:dyDescent="0.2">
      <c r="A909" s="96" t="s">
        <v>1811</v>
      </c>
      <c r="B909" s="97" t="s">
        <v>1812</v>
      </c>
      <c r="C909" s="98" t="s">
        <v>1811</v>
      </c>
      <c r="D909" s="101">
        <v>0</v>
      </c>
      <c r="E909" s="101">
        <v>0</v>
      </c>
      <c r="F909" s="100" t="str">
        <f t="shared" si="17"/>
        <v>-</v>
      </c>
    </row>
    <row r="910" spans="1:6" s="1" customFormat="1" ht="24" customHeight="1" x14ac:dyDescent="0.2">
      <c r="A910" s="96" t="s">
        <v>1813</v>
      </c>
      <c r="B910" s="102" t="s">
        <v>1814</v>
      </c>
      <c r="C910" s="98" t="s">
        <v>1813</v>
      </c>
      <c r="D910" s="101">
        <v>0</v>
      </c>
      <c r="E910" s="101">
        <v>0</v>
      </c>
      <c r="F910" s="100" t="str">
        <f t="shared" si="17"/>
        <v>-</v>
      </c>
    </row>
    <row r="911" spans="1:6" s="1" customFormat="1" ht="24" customHeight="1" x14ac:dyDescent="0.2">
      <c r="A911" s="96" t="s">
        <v>1815</v>
      </c>
      <c r="B911" s="102" t="s">
        <v>1816</v>
      </c>
      <c r="C911" s="98" t="s">
        <v>1815</v>
      </c>
      <c r="D911" s="101">
        <v>0</v>
      </c>
      <c r="E911" s="101">
        <v>0</v>
      </c>
      <c r="F911" s="100" t="str">
        <f t="shared" si="17"/>
        <v>-</v>
      </c>
    </row>
    <row r="912" spans="1:6" s="1" customFormat="1" ht="24" customHeight="1" x14ac:dyDescent="0.2">
      <c r="A912" s="96" t="s">
        <v>1817</v>
      </c>
      <c r="B912" s="97" t="s">
        <v>1818</v>
      </c>
      <c r="C912" s="98" t="s">
        <v>1817</v>
      </c>
      <c r="D912" s="101">
        <v>0</v>
      </c>
      <c r="E912" s="101">
        <v>0</v>
      </c>
      <c r="F912" s="100" t="str">
        <f t="shared" si="17"/>
        <v>-</v>
      </c>
    </row>
    <row r="913" spans="1:6" s="1" customFormat="1" ht="24" customHeight="1" x14ac:dyDescent="0.2">
      <c r="A913" s="96" t="s">
        <v>1819</v>
      </c>
      <c r="B913" s="97" t="s">
        <v>1820</v>
      </c>
      <c r="C913" s="98" t="s">
        <v>1819</v>
      </c>
      <c r="D913" s="101">
        <v>0</v>
      </c>
      <c r="E913" s="101">
        <v>0</v>
      </c>
      <c r="F913" s="100" t="str">
        <f t="shared" si="17"/>
        <v>-</v>
      </c>
    </row>
    <row r="914" spans="1:6" s="1" customFormat="1" ht="12.75" customHeight="1" x14ac:dyDescent="0.2">
      <c r="A914" s="96" t="s">
        <v>1821</v>
      </c>
      <c r="B914" s="97" t="s">
        <v>1822</v>
      </c>
      <c r="C914" s="98" t="s">
        <v>1821</v>
      </c>
      <c r="D914" s="101">
        <v>0</v>
      </c>
      <c r="E914" s="101">
        <v>0</v>
      </c>
      <c r="F914" s="100" t="str">
        <f t="shared" si="17"/>
        <v>-</v>
      </c>
    </row>
    <row r="915" spans="1:6" s="1" customFormat="1" ht="24" customHeight="1" x14ac:dyDescent="0.2">
      <c r="A915" s="96" t="s">
        <v>1823</v>
      </c>
      <c r="B915" s="102" t="s">
        <v>1824</v>
      </c>
      <c r="C915" s="98" t="s">
        <v>1823</v>
      </c>
      <c r="D915" s="101">
        <v>0</v>
      </c>
      <c r="E915" s="101">
        <v>0</v>
      </c>
      <c r="F915" s="100" t="str">
        <f t="shared" si="17"/>
        <v>-</v>
      </c>
    </row>
    <row r="916" spans="1:6" s="1" customFormat="1" ht="12.75" customHeight="1" x14ac:dyDescent="0.2">
      <c r="A916" s="96" t="s">
        <v>1825</v>
      </c>
      <c r="B916" s="97" t="s">
        <v>1826</v>
      </c>
      <c r="C916" s="98" t="s">
        <v>1825</v>
      </c>
      <c r="D916" s="101">
        <v>0</v>
      </c>
      <c r="E916" s="101">
        <v>0</v>
      </c>
      <c r="F916" s="100" t="str">
        <f t="shared" si="17"/>
        <v>-</v>
      </c>
    </row>
    <row r="917" spans="1:6" s="1" customFormat="1" ht="12.75" customHeight="1" x14ac:dyDescent="0.2">
      <c r="A917" s="96" t="s">
        <v>1827</v>
      </c>
      <c r="B917" s="97" t="s">
        <v>1828</v>
      </c>
      <c r="C917" s="98" t="s">
        <v>1827</v>
      </c>
      <c r="D917" s="101">
        <v>0</v>
      </c>
      <c r="E917" s="101">
        <v>0</v>
      </c>
      <c r="F917" s="100" t="str">
        <f t="shared" si="17"/>
        <v>-</v>
      </c>
    </row>
    <row r="918" spans="1:6" s="1" customFormat="1" ht="24" customHeight="1" x14ac:dyDescent="0.2">
      <c r="A918" s="96" t="s">
        <v>1829</v>
      </c>
      <c r="B918" s="97" t="s">
        <v>1830</v>
      </c>
      <c r="C918" s="98" t="s">
        <v>1829</v>
      </c>
      <c r="D918" s="101">
        <v>0</v>
      </c>
      <c r="E918" s="101">
        <v>0</v>
      </c>
      <c r="F918" s="100" t="str">
        <f t="shared" si="17"/>
        <v>-</v>
      </c>
    </row>
    <row r="919" spans="1:6" s="1" customFormat="1" ht="12.75" customHeight="1" x14ac:dyDescent="0.2">
      <c r="A919" s="96" t="s">
        <v>1831</v>
      </c>
      <c r="B919" s="97" t="s">
        <v>1832</v>
      </c>
      <c r="C919" s="98" t="s">
        <v>1831</v>
      </c>
      <c r="D919" s="101">
        <v>0</v>
      </c>
      <c r="E919" s="101">
        <v>0</v>
      </c>
      <c r="F919" s="100" t="str">
        <f t="shared" si="17"/>
        <v>-</v>
      </c>
    </row>
    <row r="920" spans="1:6" s="1" customFormat="1" ht="12.75" customHeight="1" x14ac:dyDescent="0.2">
      <c r="A920" s="96" t="s">
        <v>1833</v>
      </c>
      <c r="B920" s="97" t="s">
        <v>1834</v>
      </c>
      <c r="C920" s="98" t="s">
        <v>1833</v>
      </c>
      <c r="D920" s="101">
        <v>0</v>
      </c>
      <c r="E920" s="101">
        <v>0</v>
      </c>
      <c r="F920" s="100" t="str">
        <f t="shared" si="17"/>
        <v>-</v>
      </c>
    </row>
    <row r="921" spans="1:6" s="1" customFormat="1" ht="24" customHeight="1" x14ac:dyDescent="0.2">
      <c r="A921" s="96" t="s">
        <v>1835</v>
      </c>
      <c r="B921" s="97" t="s">
        <v>1836</v>
      </c>
      <c r="C921" s="98" t="s">
        <v>1835</v>
      </c>
      <c r="D921" s="101">
        <v>0</v>
      </c>
      <c r="E921" s="101">
        <v>0</v>
      </c>
      <c r="F921" s="100" t="str">
        <f t="shared" si="17"/>
        <v>-</v>
      </c>
    </row>
    <row r="922" spans="1:6" s="1" customFormat="1" ht="24" customHeight="1" x14ac:dyDescent="0.2">
      <c r="A922" s="96" t="s">
        <v>1837</v>
      </c>
      <c r="B922" s="97" t="s">
        <v>1838</v>
      </c>
      <c r="C922" s="98" t="s">
        <v>1837</v>
      </c>
      <c r="D922" s="101">
        <v>0</v>
      </c>
      <c r="E922" s="101">
        <v>0</v>
      </c>
      <c r="F922" s="100" t="str">
        <f t="shared" si="17"/>
        <v>-</v>
      </c>
    </row>
    <row r="923" spans="1:6" s="1" customFormat="1" ht="24" customHeight="1" x14ac:dyDescent="0.2">
      <c r="A923" s="96" t="s">
        <v>1839</v>
      </c>
      <c r="B923" s="102" t="s">
        <v>1840</v>
      </c>
      <c r="C923" s="98" t="s">
        <v>1839</v>
      </c>
      <c r="D923" s="101">
        <v>0</v>
      </c>
      <c r="E923" s="101">
        <v>0</v>
      </c>
      <c r="F923" s="100" t="str">
        <f t="shared" si="17"/>
        <v>-</v>
      </c>
    </row>
    <row r="924" spans="1:6" s="1" customFormat="1" ht="24" customHeight="1" x14ac:dyDescent="0.2">
      <c r="A924" s="96" t="s">
        <v>1841</v>
      </c>
      <c r="B924" s="97" t="s">
        <v>1842</v>
      </c>
      <c r="C924" s="98" t="s">
        <v>1841</v>
      </c>
      <c r="D924" s="101">
        <v>0</v>
      </c>
      <c r="E924" s="101">
        <v>0</v>
      </c>
      <c r="F924" s="100" t="str">
        <f t="shared" si="17"/>
        <v>-</v>
      </c>
    </row>
    <row r="925" spans="1:6" s="1" customFormat="1" ht="24" customHeight="1" x14ac:dyDescent="0.2">
      <c r="A925" s="96" t="s">
        <v>1843</v>
      </c>
      <c r="B925" s="97" t="s">
        <v>1844</v>
      </c>
      <c r="C925" s="98" t="s">
        <v>1843</v>
      </c>
      <c r="D925" s="101">
        <v>0</v>
      </c>
      <c r="E925" s="101">
        <v>0</v>
      </c>
      <c r="F925" s="100" t="str">
        <f t="shared" si="17"/>
        <v>-</v>
      </c>
    </row>
    <row r="926" spans="1:6" s="1" customFormat="1" ht="12.75" customHeight="1" x14ac:dyDescent="0.2">
      <c r="A926" s="96" t="s">
        <v>1845</v>
      </c>
      <c r="B926" s="97" t="s">
        <v>1846</v>
      </c>
      <c r="C926" s="98" t="s">
        <v>1845</v>
      </c>
      <c r="D926" s="101">
        <v>0</v>
      </c>
      <c r="E926" s="101">
        <v>0</v>
      </c>
      <c r="F926" s="100" t="str">
        <f t="shared" si="17"/>
        <v>-</v>
      </c>
    </row>
    <row r="927" spans="1:6" s="1" customFormat="1" ht="12.75" customHeight="1" x14ac:dyDescent="0.2">
      <c r="A927" s="96" t="s">
        <v>1847</v>
      </c>
      <c r="B927" s="97" t="s">
        <v>1848</v>
      </c>
      <c r="C927" s="98" t="s">
        <v>1847</v>
      </c>
      <c r="D927" s="101">
        <v>0</v>
      </c>
      <c r="E927" s="101">
        <v>0</v>
      </c>
      <c r="F927" s="100" t="str">
        <f t="shared" si="17"/>
        <v>-</v>
      </c>
    </row>
    <row r="928" spans="1:6" s="1" customFormat="1" ht="12.75" customHeight="1" x14ac:dyDescent="0.2">
      <c r="A928" s="96" t="s">
        <v>1849</v>
      </c>
      <c r="B928" s="97" t="s">
        <v>1850</v>
      </c>
      <c r="C928" s="98" t="s">
        <v>1849</v>
      </c>
      <c r="D928" s="101">
        <v>0</v>
      </c>
      <c r="E928" s="101">
        <v>0</v>
      </c>
      <c r="F928" s="100" t="str">
        <f t="shared" si="17"/>
        <v>-</v>
      </c>
    </row>
    <row r="929" spans="1:6" s="1" customFormat="1" ht="12.75" customHeight="1" x14ac:dyDescent="0.2">
      <c r="A929" s="96" t="s">
        <v>1851</v>
      </c>
      <c r="B929" s="97" t="s">
        <v>1852</v>
      </c>
      <c r="C929" s="98" t="s">
        <v>1851</v>
      </c>
      <c r="D929" s="101">
        <v>0</v>
      </c>
      <c r="E929" s="101">
        <v>0</v>
      </c>
      <c r="F929" s="100" t="str">
        <f t="shared" si="17"/>
        <v>-</v>
      </c>
    </row>
    <row r="930" spans="1:6" s="1" customFormat="1" ht="12.75" customHeight="1" x14ac:dyDescent="0.2">
      <c r="A930" s="96" t="s">
        <v>1853</v>
      </c>
      <c r="B930" s="97" t="s">
        <v>1854</v>
      </c>
      <c r="C930" s="98" t="s">
        <v>1853</v>
      </c>
      <c r="D930" s="101">
        <v>0</v>
      </c>
      <c r="E930" s="101">
        <v>0</v>
      </c>
      <c r="F930" s="100" t="str">
        <f t="shared" si="17"/>
        <v>-</v>
      </c>
    </row>
    <row r="931" spans="1:6" s="1" customFormat="1" ht="12.75" customHeight="1" x14ac:dyDescent="0.2">
      <c r="A931" s="96" t="s">
        <v>1855</v>
      </c>
      <c r="B931" s="97" t="s">
        <v>1856</v>
      </c>
      <c r="C931" s="98" t="s">
        <v>1855</v>
      </c>
      <c r="D931" s="101">
        <v>0</v>
      </c>
      <c r="E931" s="101">
        <v>0</v>
      </c>
      <c r="F931" s="100" t="str">
        <f t="shared" si="17"/>
        <v>-</v>
      </c>
    </row>
    <row r="932" spans="1:6" s="1" customFormat="1" ht="12.75" customHeight="1" x14ac:dyDescent="0.2">
      <c r="A932" s="96" t="s">
        <v>1857</v>
      </c>
      <c r="B932" s="97" t="s">
        <v>1858</v>
      </c>
      <c r="C932" s="98" t="s">
        <v>1857</v>
      </c>
      <c r="D932" s="101">
        <v>0</v>
      </c>
      <c r="E932" s="101">
        <v>0</v>
      </c>
      <c r="F932" s="100" t="str">
        <f t="shared" si="17"/>
        <v>-</v>
      </c>
    </row>
    <row r="933" spans="1:6" s="1" customFormat="1" ht="12.75" customHeight="1" x14ac:dyDescent="0.2">
      <c r="A933" s="96" t="s">
        <v>1859</v>
      </c>
      <c r="B933" s="97" t="s">
        <v>1860</v>
      </c>
      <c r="C933" s="98" t="s">
        <v>1859</v>
      </c>
      <c r="D933" s="101">
        <v>0</v>
      </c>
      <c r="E933" s="101">
        <v>0</v>
      </c>
      <c r="F933" s="100" t="str">
        <f t="shared" si="17"/>
        <v>-</v>
      </c>
    </row>
    <row r="934" spans="1:6" s="1" customFormat="1" ht="12.75" customHeight="1" x14ac:dyDescent="0.2">
      <c r="A934" s="96" t="s">
        <v>1861</v>
      </c>
      <c r="B934" s="97" t="s">
        <v>1862</v>
      </c>
      <c r="C934" s="98" t="s">
        <v>1861</v>
      </c>
      <c r="D934" s="101">
        <v>0</v>
      </c>
      <c r="E934" s="101">
        <v>0</v>
      </c>
      <c r="F934" s="100" t="str">
        <f t="shared" si="17"/>
        <v>-</v>
      </c>
    </row>
    <row r="935" spans="1:6" s="1" customFormat="1" ht="12.75" customHeight="1" x14ac:dyDescent="0.2">
      <c r="A935" s="96" t="s">
        <v>1863</v>
      </c>
      <c r="B935" s="97" t="s">
        <v>1864</v>
      </c>
      <c r="C935" s="98" t="s">
        <v>1863</v>
      </c>
      <c r="D935" s="101">
        <v>0</v>
      </c>
      <c r="E935" s="101">
        <v>0</v>
      </c>
      <c r="F935" s="100" t="str">
        <f t="shared" si="17"/>
        <v>-</v>
      </c>
    </row>
    <row r="936" spans="1:6" s="1" customFormat="1" ht="12.75" customHeight="1" x14ac:dyDescent="0.2">
      <c r="A936" s="96" t="s">
        <v>1865</v>
      </c>
      <c r="B936" s="97" t="s">
        <v>1866</v>
      </c>
      <c r="C936" s="98" t="s">
        <v>1865</v>
      </c>
      <c r="D936" s="101">
        <v>0</v>
      </c>
      <c r="E936" s="101">
        <v>0</v>
      </c>
      <c r="F936" s="100" t="str">
        <f t="shared" si="17"/>
        <v>-</v>
      </c>
    </row>
    <row r="937" spans="1:6" s="1" customFormat="1" ht="12.75" customHeight="1" x14ac:dyDescent="0.2">
      <c r="A937" s="96" t="s">
        <v>1867</v>
      </c>
      <c r="B937" s="97" t="s">
        <v>1868</v>
      </c>
      <c r="C937" s="98" t="s">
        <v>1867</v>
      </c>
      <c r="D937" s="101">
        <v>0</v>
      </c>
      <c r="E937" s="101">
        <v>0</v>
      </c>
      <c r="F937" s="100" t="str">
        <f t="shared" si="17"/>
        <v>-</v>
      </c>
    </row>
    <row r="938" spans="1:6" s="1" customFormat="1" ht="24" customHeight="1" x14ac:dyDescent="0.2">
      <c r="A938" s="96" t="s">
        <v>1869</v>
      </c>
      <c r="B938" s="97" t="s">
        <v>1870</v>
      </c>
      <c r="C938" s="98" t="s">
        <v>1869</v>
      </c>
      <c r="D938" s="101">
        <v>0</v>
      </c>
      <c r="E938" s="101">
        <v>0</v>
      </c>
      <c r="F938" s="100" t="str">
        <f t="shared" si="17"/>
        <v>-</v>
      </c>
    </row>
    <row r="939" spans="1:6" s="1" customFormat="1" ht="24" customHeight="1" x14ac:dyDescent="0.2">
      <c r="A939" s="96" t="s">
        <v>1871</v>
      </c>
      <c r="B939" s="97" t="s">
        <v>1872</v>
      </c>
      <c r="C939" s="98" t="s">
        <v>1871</v>
      </c>
      <c r="D939" s="101">
        <v>0</v>
      </c>
      <c r="E939" s="101">
        <v>0</v>
      </c>
      <c r="F939" s="100" t="str">
        <f t="shared" si="17"/>
        <v>-</v>
      </c>
    </row>
    <row r="940" spans="1:6" s="1" customFormat="1" ht="24" customHeight="1" x14ac:dyDescent="0.2">
      <c r="A940" s="96" t="s">
        <v>1873</v>
      </c>
      <c r="B940" s="97" t="s">
        <v>1874</v>
      </c>
      <c r="C940" s="98" t="s">
        <v>1873</v>
      </c>
      <c r="D940" s="101">
        <v>0</v>
      </c>
      <c r="E940" s="101">
        <v>0</v>
      </c>
      <c r="F940" s="100" t="str">
        <f t="shared" si="17"/>
        <v>-</v>
      </c>
    </row>
    <row r="941" spans="1:6" s="1" customFormat="1" ht="24" customHeight="1" x14ac:dyDescent="0.2">
      <c r="A941" s="96" t="s">
        <v>1875</v>
      </c>
      <c r="B941" s="97" t="s">
        <v>1876</v>
      </c>
      <c r="C941" s="98" t="s">
        <v>1875</v>
      </c>
      <c r="D941" s="101">
        <v>0</v>
      </c>
      <c r="E941" s="101">
        <v>0</v>
      </c>
      <c r="F941" s="100" t="str">
        <f t="shared" si="17"/>
        <v>-</v>
      </c>
    </row>
    <row r="942" spans="1:6" s="1" customFormat="1" ht="24" customHeight="1" x14ac:dyDescent="0.2">
      <c r="A942" s="96" t="s">
        <v>1877</v>
      </c>
      <c r="B942" s="97" t="s">
        <v>1878</v>
      </c>
      <c r="C942" s="98" t="s">
        <v>1877</v>
      </c>
      <c r="D942" s="101">
        <v>0</v>
      </c>
      <c r="E942" s="101">
        <v>0</v>
      </c>
      <c r="F942" s="100" t="str">
        <f t="shared" si="17"/>
        <v>-</v>
      </c>
    </row>
    <row r="943" spans="1:6" s="1" customFormat="1" ht="24" customHeight="1" x14ac:dyDescent="0.2">
      <c r="A943" s="96" t="s">
        <v>1879</v>
      </c>
      <c r="B943" s="97" t="s">
        <v>1880</v>
      </c>
      <c r="C943" s="98" t="s">
        <v>1879</v>
      </c>
      <c r="D943" s="101">
        <v>0</v>
      </c>
      <c r="E943" s="101">
        <v>0</v>
      </c>
      <c r="F943" s="100" t="str">
        <f t="shared" si="17"/>
        <v>-</v>
      </c>
    </row>
    <row r="944" spans="1:6" s="1" customFormat="1" ht="12.75" customHeight="1" x14ac:dyDescent="0.2">
      <c r="A944" s="96" t="s">
        <v>1881</v>
      </c>
      <c r="B944" s="97" t="s">
        <v>1882</v>
      </c>
      <c r="C944" s="98" t="s">
        <v>1881</v>
      </c>
      <c r="D944" s="101">
        <v>0</v>
      </c>
      <c r="E944" s="101">
        <v>0</v>
      </c>
      <c r="F944" s="100" t="str">
        <f t="shared" si="17"/>
        <v>-</v>
      </c>
    </row>
    <row r="945" spans="1:6" s="1" customFormat="1" ht="24" customHeight="1" x14ac:dyDescent="0.2">
      <c r="A945" s="96" t="s">
        <v>1883</v>
      </c>
      <c r="B945" s="97" t="s">
        <v>1884</v>
      </c>
      <c r="C945" s="98" t="s">
        <v>1883</v>
      </c>
      <c r="D945" s="101">
        <v>0</v>
      </c>
      <c r="E945" s="101">
        <v>0</v>
      </c>
      <c r="F945" s="100" t="str">
        <f t="shared" si="17"/>
        <v>-</v>
      </c>
    </row>
    <row r="946" spans="1:6" s="1" customFormat="1" ht="24" customHeight="1" x14ac:dyDescent="0.2">
      <c r="A946" s="96" t="s">
        <v>1885</v>
      </c>
      <c r="B946" s="102" t="s">
        <v>1886</v>
      </c>
      <c r="C946" s="98" t="s">
        <v>1885</v>
      </c>
      <c r="D946" s="101">
        <v>0</v>
      </c>
      <c r="E946" s="101">
        <v>0</v>
      </c>
      <c r="F946" s="100" t="str">
        <f t="shared" si="17"/>
        <v>-</v>
      </c>
    </row>
    <row r="947" spans="1:6" s="1" customFormat="1" ht="24" customHeight="1" x14ac:dyDescent="0.2">
      <c r="A947" s="96" t="s">
        <v>1887</v>
      </c>
      <c r="B947" s="102" t="s">
        <v>1888</v>
      </c>
      <c r="C947" s="98" t="s">
        <v>1887</v>
      </c>
      <c r="D947" s="101">
        <v>0</v>
      </c>
      <c r="E947" s="101">
        <v>0</v>
      </c>
      <c r="F947" s="100" t="str">
        <f t="shared" si="17"/>
        <v>-</v>
      </c>
    </row>
    <row r="948" spans="1:6" s="1" customFormat="1" ht="24" customHeight="1" x14ac:dyDescent="0.2">
      <c r="A948" s="96" t="s">
        <v>1889</v>
      </c>
      <c r="B948" s="97" t="s">
        <v>1890</v>
      </c>
      <c r="C948" s="98" t="s">
        <v>1889</v>
      </c>
      <c r="D948" s="101">
        <v>0</v>
      </c>
      <c r="E948" s="101">
        <v>0</v>
      </c>
      <c r="F948" s="100" t="str">
        <f t="shared" si="17"/>
        <v>-</v>
      </c>
    </row>
    <row r="949" spans="1:6" s="1" customFormat="1" ht="24" customHeight="1" x14ac:dyDescent="0.2">
      <c r="A949" s="96" t="s">
        <v>1891</v>
      </c>
      <c r="B949" s="102" t="s">
        <v>1892</v>
      </c>
      <c r="C949" s="98" t="s">
        <v>1891</v>
      </c>
      <c r="D949" s="101">
        <v>0</v>
      </c>
      <c r="E949" s="101">
        <v>0</v>
      </c>
      <c r="F949" s="100" t="str">
        <f t="shared" si="17"/>
        <v>-</v>
      </c>
    </row>
    <row r="950" spans="1:6" s="1" customFormat="1" ht="24" customHeight="1" x14ac:dyDescent="0.2">
      <c r="A950" s="96" t="s">
        <v>1893</v>
      </c>
      <c r="B950" s="97" t="s">
        <v>1894</v>
      </c>
      <c r="C950" s="98" t="s">
        <v>1893</v>
      </c>
      <c r="D950" s="101">
        <v>0</v>
      </c>
      <c r="E950" s="101">
        <v>0</v>
      </c>
      <c r="F950" s="100" t="str">
        <f t="shared" si="17"/>
        <v>-</v>
      </c>
    </row>
    <row r="951" spans="1:6" s="1" customFormat="1" ht="24" customHeight="1" x14ac:dyDescent="0.2">
      <c r="A951" s="96" t="s">
        <v>1895</v>
      </c>
      <c r="B951" s="97" t="s">
        <v>1896</v>
      </c>
      <c r="C951" s="98" t="s">
        <v>1895</v>
      </c>
      <c r="D951" s="101">
        <v>0</v>
      </c>
      <c r="E951" s="101">
        <v>0</v>
      </c>
      <c r="F951" s="100" t="str">
        <f t="shared" si="17"/>
        <v>-</v>
      </c>
    </row>
    <row r="952" spans="1:6" s="1" customFormat="1" ht="24" customHeight="1" x14ac:dyDescent="0.2">
      <c r="A952" s="96" t="s">
        <v>1897</v>
      </c>
      <c r="B952" s="102" t="s">
        <v>1898</v>
      </c>
      <c r="C952" s="98" t="s">
        <v>1897</v>
      </c>
      <c r="D952" s="101">
        <v>0</v>
      </c>
      <c r="E952" s="101">
        <v>0</v>
      </c>
      <c r="F952" s="100" t="str">
        <f t="shared" si="17"/>
        <v>-</v>
      </c>
    </row>
    <row r="953" spans="1:6" s="1" customFormat="1" ht="24" customHeight="1" x14ac:dyDescent="0.2">
      <c r="A953" s="96" t="s">
        <v>1899</v>
      </c>
      <c r="B953" s="97" t="s">
        <v>1900</v>
      </c>
      <c r="C953" s="98" t="s">
        <v>1899</v>
      </c>
      <c r="D953" s="101">
        <v>0</v>
      </c>
      <c r="E953" s="101">
        <v>0</v>
      </c>
      <c r="F953" s="100" t="str">
        <f t="shared" si="17"/>
        <v>-</v>
      </c>
    </row>
    <row r="954" spans="1:6" s="1" customFormat="1" ht="24" customHeight="1" x14ac:dyDescent="0.2">
      <c r="A954" s="96" t="s">
        <v>1901</v>
      </c>
      <c r="B954" s="97" t="s">
        <v>1902</v>
      </c>
      <c r="C954" s="98" t="s">
        <v>1901</v>
      </c>
      <c r="D954" s="101">
        <v>0</v>
      </c>
      <c r="E954" s="101">
        <v>0</v>
      </c>
      <c r="F954" s="100" t="str">
        <f t="shared" si="17"/>
        <v>-</v>
      </c>
    </row>
    <row r="955" spans="1:6" s="1" customFormat="1" ht="24" customHeight="1" x14ac:dyDescent="0.2">
      <c r="A955" s="96" t="s">
        <v>1903</v>
      </c>
      <c r="B955" s="97" t="s">
        <v>1904</v>
      </c>
      <c r="C955" s="98" t="s">
        <v>1903</v>
      </c>
      <c r="D955" s="101">
        <v>0</v>
      </c>
      <c r="E955" s="101">
        <v>0</v>
      </c>
      <c r="F955" s="100" t="str">
        <f t="shared" si="17"/>
        <v>-</v>
      </c>
    </row>
    <row r="956" spans="1:6" s="1" customFormat="1" ht="24" customHeight="1" x14ac:dyDescent="0.2">
      <c r="A956" s="96" t="s">
        <v>1905</v>
      </c>
      <c r="B956" s="97" t="s">
        <v>1906</v>
      </c>
      <c r="C956" s="98" t="s">
        <v>1905</v>
      </c>
      <c r="D956" s="101">
        <v>0</v>
      </c>
      <c r="E956" s="101">
        <v>0</v>
      </c>
      <c r="F956" s="100" t="str">
        <f t="shared" si="17"/>
        <v>-</v>
      </c>
    </row>
    <row r="957" spans="1:6" s="1" customFormat="1" ht="24" customHeight="1" x14ac:dyDescent="0.2">
      <c r="A957" s="96" t="s">
        <v>1907</v>
      </c>
      <c r="B957" s="97" t="s">
        <v>1908</v>
      </c>
      <c r="C957" s="98" t="s">
        <v>1907</v>
      </c>
      <c r="D957" s="101">
        <v>0</v>
      </c>
      <c r="E957" s="101">
        <v>0</v>
      </c>
      <c r="F957" s="100" t="str">
        <f t="shared" si="17"/>
        <v>-</v>
      </c>
    </row>
    <row r="958" spans="1:6" s="1" customFormat="1" ht="24" customHeight="1" x14ac:dyDescent="0.2">
      <c r="A958" s="96" t="s">
        <v>1909</v>
      </c>
      <c r="B958" s="97" t="s">
        <v>1910</v>
      </c>
      <c r="C958" s="98" t="s">
        <v>1909</v>
      </c>
      <c r="D958" s="101">
        <v>0</v>
      </c>
      <c r="E958" s="101">
        <v>0</v>
      </c>
      <c r="F958" s="100" t="str">
        <f t="shared" si="17"/>
        <v>-</v>
      </c>
    </row>
    <row r="959" spans="1:6" s="1" customFormat="1" ht="24" customHeight="1" x14ac:dyDescent="0.2">
      <c r="A959" s="96" t="s">
        <v>1911</v>
      </c>
      <c r="B959" s="97" t="s">
        <v>1912</v>
      </c>
      <c r="C959" s="98" t="s">
        <v>1911</v>
      </c>
      <c r="D959" s="101">
        <v>0</v>
      </c>
      <c r="E959" s="101">
        <v>0</v>
      </c>
      <c r="F959" s="100" t="str">
        <f t="shared" si="17"/>
        <v>-</v>
      </c>
    </row>
    <row r="960" spans="1:6" s="1" customFormat="1" ht="24" customHeight="1" x14ac:dyDescent="0.2">
      <c r="A960" s="96" t="s">
        <v>1913</v>
      </c>
      <c r="B960" s="97" t="s">
        <v>1914</v>
      </c>
      <c r="C960" s="98" t="s">
        <v>1913</v>
      </c>
      <c r="D960" s="101">
        <v>0</v>
      </c>
      <c r="E960" s="101">
        <v>0</v>
      </c>
      <c r="F960" s="100" t="str">
        <f t="shared" si="17"/>
        <v>-</v>
      </c>
    </row>
    <row r="961" spans="1:6" s="1" customFormat="1" ht="12.75" customHeight="1" x14ac:dyDescent="0.2">
      <c r="A961" s="96" t="s">
        <v>1915</v>
      </c>
      <c r="B961" s="97" t="s">
        <v>1916</v>
      </c>
      <c r="C961" s="98" t="s">
        <v>1915</v>
      </c>
      <c r="D961" s="101">
        <v>0</v>
      </c>
      <c r="E961" s="101">
        <v>0</v>
      </c>
      <c r="F961" s="100" t="str">
        <f t="shared" si="17"/>
        <v>-</v>
      </c>
    </row>
    <row r="962" spans="1:6" s="1" customFormat="1" ht="24" customHeight="1" x14ac:dyDescent="0.2">
      <c r="A962" s="96" t="s">
        <v>1917</v>
      </c>
      <c r="B962" s="102" t="s">
        <v>1918</v>
      </c>
      <c r="C962" s="98" t="s">
        <v>1917</v>
      </c>
      <c r="D962" s="101">
        <v>0</v>
      </c>
      <c r="E962" s="101">
        <v>0</v>
      </c>
      <c r="F962" s="100" t="str">
        <f t="shared" si="17"/>
        <v>-</v>
      </c>
    </row>
    <row r="963" spans="1:6" s="1" customFormat="1" ht="24" customHeight="1" x14ac:dyDescent="0.2">
      <c r="A963" s="96" t="s">
        <v>1919</v>
      </c>
      <c r="B963" s="102" t="s">
        <v>1920</v>
      </c>
      <c r="C963" s="98" t="s">
        <v>1919</v>
      </c>
      <c r="D963" s="101">
        <v>0</v>
      </c>
      <c r="E963" s="101">
        <v>0</v>
      </c>
      <c r="F963" s="100" t="str">
        <f t="shared" si="17"/>
        <v>-</v>
      </c>
    </row>
    <row r="964" spans="1:6" s="1" customFormat="1" ht="24" customHeight="1" x14ac:dyDescent="0.2">
      <c r="A964" s="96" t="s">
        <v>1921</v>
      </c>
      <c r="B964" s="102" t="s">
        <v>1922</v>
      </c>
      <c r="C964" s="98" t="s">
        <v>1921</v>
      </c>
      <c r="D964" s="101">
        <v>0</v>
      </c>
      <c r="E964" s="101">
        <v>0</v>
      </c>
      <c r="F964" s="100" t="str">
        <f t="shared" si="17"/>
        <v>-</v>
      </c>
    </row>
    <row r="965" spans="1:6" s="1" customFormat="1" ht="24" customHeight="1" x14ac:dyDescent="0.2">
      <c r="A965" s="96" t="s">
        <v>1923</v>
      </c>
      <c r="B965" s="97" t="s">
        <v>1924</v>
      </c>
      <c r="C965" s="98" t="s">
        <v>1923</v>
      </c>
      <c r="D965" s="101">
        <v>0</v>
      </c>
      <c r="E965" s="101">
        <v>0</v>
      </c>
      <c r="F965" s="100" t="str">
        <f t="shared" si="17"/>
        <v>-</v>
      </c>
    </row>
    <row r="966" spans="1:6" s="1" customFormat="1" ht="12.75" customHeight="1" x14ac:dyDescent="0.2">
      <c r="A966" s="96" t="s">
        <v>1925</v>
      </c>
      <c r="B966" s="97" t="s">
        <v>1926</v>
      </c>
      <c r="C966" s="98" t="s">
        <v>1925</v>
      </c>
      <c r="D966" s="101">
        <v>0</v>
      </c>
      <c r="E966" s="101">
        <v>0</v>
      </c>
      <c r="F966" s="100" t="str">
        <f t="shared" si="17"/>
        <v>-</v>
      </c>
    </row>
    <row r="967" spans="1:6" s="1" customFormat="1" ht="24" customHeight="1" x14ac:dyDescent="0.2">
      <c r="A967" s="96" t="s">
        <v>1927</v>
      </c>
      <c r="B967" s="97" t="s">
        <v>1928</v>
      </c>
      <c r="C967" s="98" t="s">
        <v>1927</v>
      </c>
      <c r="D967" s="101">
        <v>0</v>
      </c>
      <c r="E967" s="101">
        <v>0</v>
      </c>
      <c r="F967" s="100" t="str">
        <f t="shared" si="17"/>
        <v>-</v>
      </c>
    </row>
    <row r="968" spans="1:6" s="1" customFormat="1" ht="12.75" customHeight="1" x14ac:dyDescent="0.2">
      <c r="A968" s="96" t="s">
        <v>1929</v>
      </c>
      <c r="B968" s="97" t="s">
        <v>1930</v>
      </c>
      <c r="C968" s="98" t="s">
        <v>1929</v>
      </c>
      <c r="D968" s="101">
        <v>0</v>
      </c>
      <c r="E968" s="101">
        <v>0</v>
      </c>
      <c r="F968" s="100" t="str">
        <f t="shared" si="17"/>
        <v>-</v>
      </c>
    </row>
    <row r="969" spans="1:6" s="1" customFormat="1" ht="12.75" customHeight="1" x14ac:dyDescent="0.2">
      <c r="A969" s="96" t="s">
        <v>1931</v>
      </c>
      <c r="B969" s="97" t="s">
        <v>1932</v>
      </c>
      <c r="C969" s="98" t="s">
        <v>1931</v>
      </c>
      <c r="D969" s="101">
        <v>0</v>
      </c>
      <c r="E969" s="101">
        <v>0</v>
      </c>
      <c r="F969" s="100" t="str">
        <f t="shared" ref="F969:F982" si="18">IF(D969&lt;&gt;0,IF(E969/D969&gt;=100,"&gt;&gt;100",E969/D969*100),"-")</f>
        <v>-</v>
      </c>
    </row>
    <row r="970" spans="1:6" s="1" customFormat="1" ht="12.75" customHeight="1" x14ac:dyDescent="0.2">
      <c r="A970" s="96" t="s">
        <v>1933</v>
      </c>
      <c r="B970" s="97" t="s">
        <v>1934</v>
      </c>
      <c r="C970" s="98" t="s">
        <v>1933</v>
      </c>
      <c r="D970" s="101">
        <v>0</v>
      </c>
      <c r="E970" s="101">
        <v>0</v>
      </c>
      <c r="F970" s="100" t="str">
        <f t="shared" si="18"/>
        <v>-</v>
      </c>
    </row>
    <row r="971" spans="1:6" s="1" customFormat="1" ht="12.75" customHeight="1" x14ac:dyDescent="0.2">
      <c r="A971" s="96" t="s">
        <v>1935</v>
      </c>
      <c r="B971" s="97" t="s">
        <v>1936</v>
      </c>
      <c r="C971" s="98" t="s">
        <v>1935</v>
      </c>
      <c r="D971" s="101">
        <v>0</v>
      </c>
      <c r="E971" s="101">
        <v>0</v>
      </c>
      <c r="F971" s="100" t="str">
        <f t="shared" si="18"/>
        <v>-</v>
      </c>
    </row>
    <row r="972" spans="1:6" s="1" customFormat="1" ht="12.75" customHeight="1" x14ac:dyDescent="0.2">
      <c r="A972" s="96" t="s">
        <v>1937</v>
      </c>
      <c r="B972" s="97" t="s">
        <v>1938</v>
      </c>
      <c r="C972" s="98" t="s">
        <v>1937</v>
      </c>
      <c r="D972" s="101">
        <v>0</v>
      </c>
      <c r="E972" s="101">
        <v>0</v>
      </c>
      <c r="F972" s="100" t="str">
        <f t="shared" si="18"/>
        <v>-</v>
      </c>
    </row>
    <row r="973" spans="1:6" s="1" customFormat="1" ht="12.75" customHeight="1" x14ac:dyDescent="0.2">
      <c r="A973" s="96" t="s">
        <v>1939</v>
      </c>
      <c r="B973" s="97" t="s">
        <v>1940</v>
      </c>
      <c r="C973" s="98" t="s">
        <v>1939</v>
      </c>
      <c r="D973" s="101">
        <v>0</v>
      </c>
      <c r="E973" s="101">
        <v>0</v>
      </c>
      <c r="F973" s="100" t="str">
        <f t="shared" si="18"/>
        <v>-</v>
      </c>
    </row>
    <row r="974" spans="1:6" s="1" customFormat="1" ht="12.75" customHeight="1" x14ac:dyDescent="0.2">
      <c r="A974" s="96" t="s">
        <v>1941</v>
      </c>
      <c r="B974" s="97" t="s">
        <v>1942</v>
      </c>
      <c r="C974" s="98" t="s">
        <v>1941</v>
      </c>
      <c r="D974" s="101">
        <v>0</v>
      </c>
      <c r="E974" s="101">
        <v>0</v>
      </c>
      <c r="F974" s="100" t="str">
        <f t="shared" si="18"/>
        <v>-</v>
      </c>
    </row>
    <row r="975" spans="1:6" s="1" customFormat="1" ht="12.75" customHeight="1" x14ac:dyDescent="0.2">
      <c r="A975" s="96" t="s">
        <v>1943</v>
      </c>
      <c r="B975" s="97" t="s">
        <v>1944</v>
      </c>
      <c r="C975" s="98" t="s">
        <v>1943</v>
      </c>
      <c r="D975" s="101">
        <v>0</v>
      </c>
      <c r="E975" s="101">
        <v>0</v>
      </c>
      <c r="F975" s="100" t="str">
        <f t="shared" si="18"/>
        <v>-</v>
      </c>
    </row>
    <row r="976" spans="1:6" s="1" customFormat="1" ht="24" customHeight="1" x14ac:dyDescent="0.2">
      <c r="A976" s="96" t="s">
        <v>1945</v>
      </c>
      <c r="B976" s="97" t="s">
        <v>1946</v>
      </c>
      <c r="C976" s="98" t="s">
        <v>1945</v>
      </c>
      <c r="D976" s="101">
        <v>0</v>
      </c>
      <c r="E976" s="101">
        <v>0</v>
      </c>
      <c r="F976" s="100" t="str">
        <f t="shared" si="18"/>
        <v>-</v>
      </c>
    </row>
    <row r="977" spans="1:6" s="1" customFormat="1" ht="24" customHeight="1" x14ac:dyDescent="0.2">
      <c r="A977" s="96" t="s">
        <v>1947</v>
      </c>
      <c r="B977" s="97" t="s">
        <v>1948</v>
      </c>
      <c r="C977" s="98" t="s">
        <v>1947</v>
      </c>
      <c r="D977" s="101">
        <v>0</v>
      </c>
      <c r="E977" s="101">
        <v>0</v>
      </c>
      <c r="F977" s="100" t="str">
        <f t="shared" si="18"/>
        <v>-</v>
      </c>
    </row>
    <row r="978" spans="1:6" s="1" customFormat="1" ht="24" customHeight="1" x14ac:dyDescent="0.2">
      <c r="A978" s="96" t="s">
        <v>1949</v>
      </c>
      <c r="B978" s="97" t="s">
        <v>1950</v>
      </c>
      <c r="C978" s="98" t="s">
        <v>1949</v>
      </c>
      <c r="D978" s="101">
        <v>0</v>
      </c>
      <c r="E978" s="101">
        <v>0</v>
      </c>
      <c r="F978" s="100" t="str">
        <f t="shared" si="18"/>
        <v>-</v>
      </c>
    </row>
    <row r="979" spans="1:6" s="1" customFormat="1" ht="24" customHeight="1" x14ac:dyDescent="0.2">
      <c r="A979" s="96" t="s">
        <v>1951</v>
      </c>
      <c r="B979" s="97" t="s">
        <v>1952</v>
      </c>
      <c r="C979" s="98" t="s">
        <v>1951</v>
      </c>
      <c r="D979" s="101">
        <v>0</v>
      </c>
      <c r="E979" s="101">
        <v>0</v>
      </c>
      <c r="F979" s="100" t="str">
        <f t="shared" si="18"/>
        <v>-</v>
      </c>
    </row>
    <row r="980" spans="1:6" s="1" customFormat="1" ht="24" customHeight="1" x14ac:dyDescent="0.2">
      <c r="A980" s="96" t="s">
        <v>1953</v>
      </c>
      <c r="B980" s="97" t="s">
        <v>1954</v>
      </c>
      <c r="C980" s="98" t="s">
        <v>1953</v>
      </c>
      <c r="D980" s="101">
        <v>0</v>
      </c>
      <c r="E980" s="101">
        <v>0</v>
      </c>
      <c r="F980" s="100" t="str">
        <f t="shared" si="18"/>
        <v>-</v>
      </c>
    </row>
    <row r="981" spans="1:6" s="1" customFormat="1" ht="24" customHeight="1" x14ac:dyDescent="0.2">
      <c r="A981" s="96" t="s">
        <v>1955</v>
      </c>
      <c r="B981" s="97" t="s">
        <v>1956</v>
      </c>
      <c r="C981" s="98" t="s">
        <v>1955</v>
      </c>
      <c r="D981" s="101">
        <v>0</v>
      </c>
      <c r="E981" s="101">
        <v>0</v>
      </c>
      <c r="F981" s="100" t="str">
        <f t="shared" si="18"/>
        <v>-</v>
      </c>
    </row>
    <row r="982" spans="1:6" s="1" customFormat="1" ht="24" customHeight="1" x14ac:dyDescent="0.2">
      <c r="A982" s="105" t="s">
        <v>1957</v>
      </c>
      <c r="B982" s="106" t="s">
        <v>1958</v>
      </c>
      <c r="C982" s="107" t="s">
        <v>1957</v>
      </c>
      <c r="D982" s="108">
        <v>0</v>
      </c>
      <c r="E982" s="108">
        <v>0</v>
      </c>
      <c r="F982" s="109" t="str">
        <f t="shared" si="18"/>
        <v>-</v>
      </c>
    </row>
    <row r="983" spans="1:6" s="1" customFormat="1" ht="20.100000000000001" customHeight="1" x14ac:dyDescent="0.2">
      <c r="A983" s="320" t="s">
        <v>1959</v>
      </c>
      <c r="B983" s="321"/>
      <c r="C983" s="115"/>
      <c r="D983" s="116"/>
      <c r="E983" s="116"/>
      <c r="F983" s="117"/>
    </row>
    <row r="984" spans="1:6" s="1" customFormat="1" ht="39" customHeight="1" x14ac:dyDescent="0.2">
      <c r="A984" s="118" t="s">
        <v>1960</v>
      </c>
      <c r="B984" s="119" t="s">
        <v>41</v>
      </c>
      <c r="C984" s="120" t="s">
        <v>42</v>
      </c>
      <c r="D984" s="85" t="s">
        <v>1961</v>
      </c>
      <c r="E984" s="121" t="s">
        <v>1962</v>
      </c>
      <c r="F984" s="85" t="s">
        <v>52</v>
      </c>
    </row>
    <row r="985" spans="1:6" s="1" customFormat="1" ht="36" customHeight="1" x14ac:dyDescent="0.2">
      <c r="A985" s="122" t="s">
        <v>1963</v>
      </c>
      <c r="B985" s="123" t="s">
        <v>1964</v>
      </c>
      <c r="C985" s="124" t="s">
        <v>1965</v>
      </c>
      <c r="D985" s="125">
        <v>0</v>
      </c>
      <c r="E985" s="125">
        <v>0</v>
      </c>
      <c r="F985" s="126" t="str">
        <f t="shared" ref="F985:F992" si="19">IF(D985&lt;&gt;0,IF(E985/D985&gt;=100,"&gt;&gt;100",E985/D985*100),"-")</f>
        <v>-</v>
      </c>
    </row>
    <row r="986" spans="1:6" s="1" customFormat="1" ht="24" customHeight="1" x14ac:dyDescent="0.2">
      <c r="A986" s="96" t="s">
        <v>1966</v>
      </c>
      <c r="B986" s="97" t="s">
        <v>1967</v>
      </c>
      <c r="C986" s="98" t="s">
        <v>1966</v>
      </c>
      <c r="D986" s="127">
        <v>0</v>
      </c>
      <c r="E986" s="127">
        <v>0</v>
      </c>
      <c r="F986" s="100" t="str">
        <f t="shared" si="19"/>
        <v>-</v>
      </c>
    </row>
    <row r="987" spans="1:6" s="1" customFormat="1" ht="24" customHeight="1" x14ac:dyDescent="0.2">
      <c r="A987" s="96" t="s">
        <v>1968</v>
      </c>
      <c r="B987" s="97" t="s">
        <v>1969</v>
      </c>
      <c r="C987" s="98" t="s">
        <v>1968</v>
      </c>
      <c r="D987" s="127">
        <v>0</v>
      </c>
      <c r="E987" s="127">
        <v>0</v>
      </c>
      <c r="F987" s="100" t="str">
        <f t="shared" si="19"/>
        <v>-</v>
      </c>
    </row>
    <row r="988" spans="1:6" s="1" customFormat="1" ht="24" customHeight="1" x14ac:dyDescent="0.2">
      <c r="A988" s="96" t="s">
        <v>1970</v>
      </c>
      <c r="B988" s="97" t="s">
        <v>1971</v>
      </c>
      <c r="C988" s="98" t="s">
        <v>1970</v>
      </c>
      <c r="D988" s="127">
        <v>0</v>
      </c>
      <c r="E988" s="127">
        <v>0</v>
      </c>
      <c r="F988" s="100" t="str">
        <f t="shared" si="19"/>
        <v>-</v>
      </c>
    </row>
    <row r="989" spans="1:6" s="1" customFormat="1" ht="12.75" customHeight="1" x14ac:dyDescent="0.2">
      <c r="A989" s="96" t="s">
        <v>1972</v>
      </c>
      <c r="B989" s="97" t="s">
        <v>1973</v>
      </c>
      <c r="C989" s="98" t="s">
        <v>1972</v>
      </c>
      <c r="D989" s="127">
        <v>0</v>
      </c>
      <c r="E989" s="127">
        <v>0</v>
      </c>
      <c r="F989" s="100" t="str">
        <f t="shared" si="19"/>
        <v>-</v>
      </c>
    </row>
    <row r="990" spans="1:6" s="1" customFormat="1" ht="36" customHeight="1" x14ac:dyDescent="0.2">
      <c r="A990" s="96" t="s">
        <v>1974</v>
      </c>
      <c r="B990" s="97" t="s">
        <v>1975</v>
      </c>
      <c r="C990" s="98" t="s">
        <v>1976</v>
      </c>
      <c r="D990" s="127">
        <v>0</v>
      </c>
      <c r="E990" s="127">
        <v>0</v>
      </c>
      <c r="F990" s="100" t="str">
        <f t="shared" si="19"/>
        <v>-</v>
      </c>
    </row>
    <row r="991" spans="1:6" s="1" customFormat="1" ht="12.75" customHeight="1" x14ac:dyDescent="0.2">
      <c r="A991" s="96" t="s">
        <v>1977</v>
      </c>
      <c r="B991" s="97" t="s">
        <v>1978</v>
      </c>
      <c r="C991" s="98" t="s">
        <v>1977</v>
      </c>
      <c r="D991" s="127">
        <v>0</v>
      </c>
      <c r="E991" s="127">
        <v>0</v>
      </c>
      <c r="F991" s="100" t="str">
        <f t="shared" si="19"/>
        <v>-</v>
      </c>
    </row>
    <row r="992" spans="1:6" s="1" customFormat="1" ht="24" customHeight="1" x14ac:dyDescent="0.2">
      <c r="A992" s="105" t="s">
        <v>1979</v>
      </c>
      <c r="B992" s="106" t="s">
        <v>1980</v>
      </c>
      <c r="C992" s="107" t="s">
        <v>1979</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8"/>
      <c r="E994" s="319"/>
      <c r="F994" s="132"/>
    </row>
    <row r="995" spans="1:6" s="1" customFormat="1" ht="15" customHeight="1" x14ac:dyDescent="0.2">
      <c r="A995" s="129"/>
      <c r="B995" s="130"/>
      <c r="C995" s="131"/>
      <c r="D995" s="318"/>
      <c r="E995" s="319"/>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16" manualBreakCount="16">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26" workbookViewId="0">
      <selection activeCell="H255" sqref="H255"/>
    </sheetView>
  </sheetViews>
  <sheetFormatPr defaultColWidth="14.42578125" defaultRowHeight="15" customHeight="1" x14ac:dyDescent="0.2"/>
  <cols>
    <col min="1" max="1" width="12.7109375" style="179" customWidth="1"/>
    <col min="2" max="2" width="60.7109375" style="180" customWidth="1"/>
    <col min="3" max="3" width="12.7109375" style="179" customWidth="1"/>
    <col min="4" max="5" width="14.7109375" style="181" customWidth="1"/>
    <col min="6" max="6" width="8.7109375" style="181" customWidth="1"/>
    <col min="7" max="24" width="8" style="138" customWidth="1"/>
    <col min="25" max="25" width="14.42578125" style="138" customWidth="1"/>
    <col min="26" max="16384" width="14.42578125" style="138"/>
  </cols>
  <sheetData>
    <row r="1" spans="1:25" s="1" customFormat="1" ht="15" customHeight="1" x14ac:dyDescent="0.2">
      <c r="A1" s="139"/>
      <c r="B1" s="140"/>
      <c r="C1" s="139"/>
      <c r="D1" s="141"/>
      <c r="E1" s="141"/>
      <c r="F1" s="141"/>
    </row>
    <row r="2" spans="1:25" s="1" customFormat="1" ht="50.1" customHeight="1" x14ac:dyDescent="0.25">
      <c r="A2" s="325" t="s">
        <v>32</v>
      </c>
      <c r="B2" s="326"/>
      <c r="C2" s="326"/>
      <c r="D2" s="326"/>
      <c r="E2" s="326"/>
      <c r="F2" s="326"/>
      <c r="G2" s="142"/>
      <c r="H2" s="142"/>
      <c r="I2" s="142"/>
      <c r="J2" s="142"/>
      <c r="K2" s="142"/>
      <c r="L2" s="142"/>
      <c r="M2" s="142"/>
      <c r="N2" s="142"/>
      <c r="O2" s="142"/>
      <c r="P2" s="142"/>
      <c r="Q2" s="142"/>
      <c r="R2" s="142"/>
      <c r="S2" s="142"/>
      <c r="T2" s="142"/>
      <c r="U2" s="142"/>
      <c r="V2" s="142"/>
      <c r="W2" s="142"/>
      <c r="X2" s="142"/>
    </row>
    <row r="3" spans="1:25" s="182" customFormat="1" ht="48" customHeight="1" x14ac:dyDescent="0.2">
      <c r="A3" s="143" t="s">
        <v>49</v>
      </c>
      <c r="B3" s="144" t="s">
        <v>41</v>
      </c>
      <c r="C3" s="145" t="s">
        <v>42</v>
      </c>
      <c r="D3" s="146" t="s">
        <v>1981</v>
      </c>
      <c r="E3" s="144" t="s">
        <v>1982</v>
      </c>
      <c r="F3" s="147" t="s">
        <v>52</v>
      </c>
    </row>
    <row r="4" spans="1:25" s="136" customFormat="1" ht="12" customHeight="1" x14ac:dyDescent="0.2">
      <c r="A4" s="148">
        <v>1</v>
      </c>
      <c r="B4" s="149">
        <v>2</v>
      </c>
      <c r="C4" s="150" t="s">
        <v>53</v>
      </c>
      <c r="D4" s="150">
        <v>4</v>
      </c>
      <c r="E4" s="149">
        <v>5</v>
      </c>
      <c r="F4" s="151">
        <v>6</v>
      </c>
      <c r="G4" s="91"/>
      <c r="H4" s="91"/>
      <c r="I4" s="91"/>
      <c r="J4" s="91"/>
      <c r="K4" s="91"/>
      <c r="L4" s="91"/>
      <c r="M4" s="91"/>
      <c r="N4" s="91"/>
      <c r="O4" s="91"/>
      <c r="P4" s="91"/>
      <c r="Q4" s="91"/>
      <c r="R4" s="91"/>
      <c r="S4" s="91"/>
      <c r="T4" s="91"/>
      <c r="U4" s="91"/>
      <c r="V4" s="91"/>
      <c r="W4" s="91"/>
      <c r="X4" s="91"/>
      <c r="Y4" s="91"/>
    </row>
    <row r="5" spans="1:25" s="81" customFormat="1" ht="20.100000000000001" customHeight="1" x14ac:dyDescent="0.2">
      <c r="A5" s="323" t="s">
        <v>1983</v>
      </c>
      <c r="B5" s="328"/>
      <c r="C5" s="93"/>
      <c r="D5" s="94"/>
      <c r="E5" s="94"/>
      <c r="F5" s="95"/>
      <c r="G5" s="152"/>
      <c r="H5" s="152"/>
      <c r="I5" s="152"/>
      <c r="J5" s="152"/>
      <c r="K5" s="152"/>
      <c r="L5" s="152"/>
      <c r="M5" s="152"/>
      <c r="N5" s="152"/>
      <c r="O5" s="152"/>
      <c r="P5" s="152"/>
      <c r="Q5" s="152"/>
      <c r="R5" s="152"/>
      <c r="S5" s="152"/>
      <c r="T5" s="152"/>
      <c r="U5" s="152"/>
      <c r="V5" s="152"/>
      <c r="W5" s="152"/>
      <c r="X5" s="152"/>
    </row>
    <row r="6" spans="1:25" s="1" customFormat="1" ht="12.75" customHeight="1" x14ac:dyDescent="0.2">
      <c r="A6" s="153"/>
      <c r="B6" s="154" t="s">
        <v>1984</v>
      </c>
      <c r="C6" s="155" t="s">
        <v>1985</v>
      </c>
      <c r="D6" s="156">
        <f>D7+D68</f>
        <v>5926134</v>
      </c>
      <c r="E6" s="156">
        <f>E7+E68</f>
        <v>5715479.1799999997</v>
      </c>
      <c r="F6" s="157">
        <f t="shared" ref="F6:F37" si="0">IF(D6&gt;0,IF(E6/D6&gt;=100,"&gt;&gt;100",E6/D6*100),"-")</f>
        <v>96.445324726035551</v>
      </c>
      <c r="G6" s="142"/>
      <c r="H6" s="142"/>
      <c r="I6" s="142"/>
      <c r="J6" s="142"/>
      <c r="K6" s="142"/>
      <c r="L6" s="142"/>
      <c r="M6" s="142"/>
      <c r="N6" s="142"/>
      <c r="O6" s="142"/>
      <c r="P6" s="142"/>
      <c r="Q6" s="142"/>
      <c r="R6" s="142"/>
      <c r="S6" s="142"/>
      <c r="T6" s="142"/>
      <c r="U6" s="142"/>
      <c r="V6" s="142"/>
      <c r="W6" s="142"/>
      <c r="X6" s="142"/>
    </row>
    <row r="7" spans="1:25" s="1" customFormat="1" ht="12.75" customHeight="1" x14ac:dyDescent="0.2">
      <c r="A7" s="158" t="s">
        <v>1986</v>
      </c>
      <c r="B7" s="103" t="s">
        <v>1987</v>
      </c>
      <c r="C7" s="159" t="s">
        <v>1988</v>
      </c>
      <c r="D7" s="160">
        <f>D8+D12+D51+D52+D56+D63</f>
        <v>4556144</v>
      </c>
      <c r="E7" s="160">
        <f>E8+E12+E51+E52+E56+E63</f>
        <v>4515022.92</v>
      </c>
      <c r="F7" s="161">
        <f t="shared" si="0"/>
        <v>99.097458728257919</v>
      </c>
      <c r="G7" s="142"/>
      <c r="H7" s="142"/>
      <c r="I7" s="142"/>
      <c r="J7" s="142"/>
      <c r="K7" s="142"/>
      <c r="L7" s="142"/>
      <c r="M7" s="142"/>
      <c r="N7" s="142"/>
      <c r="O7" s="142"/>
      <c r="P7" s="142"/>
      <c r="Q7" s="142"/>
      <c r="R7" s="142"/>
      <c r="S7" s="142"/>
      <c r="T7" s="142"/>
      <c r="U7" s="142"/>
      <c r="V7" s="142"/>
      <c r="W7" s="142"/>
      <c r="X7" s="142"/>
    </row>
    <row r="8" spans="1:25" s="1" customFormat="1" ht="12.75" customHeight="1" x14ac:dyDescent="0.2">
      <c r="A8" s="158" t="s">
        <v>1989</v>
      </c>
      <c r="B8" s="103" t="s">
        <v>1990</v>
      </c>
      <c r="C8" s="159" t="s">
        <v>1989</v>
      </c>
      <c r="D8" s="160">
        <f>D9+D10-D11</f>
        <v>921924</v>
      </c>
      <c r="E8" s="160">
        <f>E9+E10-E11</f>
        <v>921923.71</v>
      </c>
      <c r="F8" s="161">
        <f t="shared" si="0"/>
        <v>99.999968544044833</v>
      </c>
      <c r="G8" s="142"/>
      <c r="H8" s="142"/>
      <c r="I8" s="142"/>
      <c r="J8" s="142"/>
      <c r="K8" s="142"/>
      <c r="L8" s="142"/>
      <c r="M8" s="142"/>
      <c r="N8" s="142"/>
      <c r="O8" s="142"/>
      <c r="P8" s="142"/>
      <c r="Q8" s="142"/>
      <c r="R8" s="142"/>
      <c r="S8" s="142"/>
      <c r="T8" s="142"/>
      <c r="U8" s="142"/>
      <c r="V8" s="142"/>
      <c r="W8" s="142"/>
      <c r="X8" s="142"/>
    </row>
    <row r="9" spans="1:25" s="1" customFormat="1" ht="12.75" customHeight="1" x14ac:dyDescent="0.2">
      <c r="A9" s="158" t="s">
        <v>1991</v>
      </c>
      <c r="B9" s="103" t="s">
        <v>1992</v>
      </c>
      <c r="C9" s="159" t="s">
        <v>1991</v>
      </c>
      <c r="D9" s="162">
        <v>921924</v>
      </c>
      <c r="E9" s="162">
        <v>921923.71</v>
      </c>
      <c r="F9" s="161">
        <f t="shared" si="0"/>
        <v>99.999968544044833</v>
      </c>
      <c r="G9" s="142"/>
      <c r="H9" s="142"/>
      <c r="I9" s="142"/>
      <c r="J9" s="142"/>
      <c r="K9" s="142"/>
      <c r="L9" s="142"/>
      <c r="M9" s="142"/>
      <c r="N9" s="142"/>
      <c r="O9" s="142"/>
      <c r="P9" s="142"/>
      <c r="Q9" s="142"/>
      <c r="R9" s="142"/>
      <c r="S9" s="142"/>
      <c r="T9" s="142"/>
      <c r="U9" s="142"/>
      <c r="V9" s="142"/>
      <c r="W9" s="142"/>
      <c r="X9" s="142"/>
    </row>
    <row r="10" spans="1:25" s="1" customFormat="1" ht="12.75" customHeight="1" x14ac:dyDescent="0.2">
      <c r="A10" s="158" t="s">
        <v>1993</v>
      </c>
      <c r="B10" s="103" t="s">
        <v>1994</v>
      </c>
      <c r="C10" s="159" t="s">
        <v>1993</v>
      </c>
      <c r="D10" s="162">
        <v>0</v>
      </c>
      <c r="E10" s="162">
        <v>0</v>
      </c>
      <c r="F10" s="161" t="str">
        <f t="shared" si="0"/>
        <v>-</v>
      </c>
      <c r="G10" s="142"/>
      <c r="H10" s="142"/>
      <c r="I10" s="142"/>
      <c r="J10" s="142"/>
      <c r="K10" s="142"/>
      <c r="L10" s="142"/>
      <c r="M10" s="142"/>
      <c r="N10" s="142"/>
      <c r="O10" s="142"/>
      <c r="P10" s="142"/>
      <c r="Q10" s="142"/>
      <c r="R10" s="142"/>
      <c r="S10" s="142"/>
      <c r="T10" s="142"/>
      <c r="U10" s="142"/>
      <c r="V10" s="142"/>
      <c r="W10" s="142"/>
      <c r="X10" s="142"/>
    </row>
    <row r="11" spans="1:25" s="1" customFormat="1" ht="12.75" customHeight="1" x14ac:dyDescent="0.2">
      <c r="A11" s="158" t="s">
        <v>1995</v>
      </c>
      <c r="B11" s="103" t="s">
        <v>1996</v>
      </c>
      <c r="C11" s="159" t="s">
        <v>1995</v>
      </c>
      <c r="D11" s="162">
        <v>0</v>
      </c>
      <c r="E11" s="162">
        <v>0</v>
      </c>
      <c r="F11" s="161" t="str">
        <f t="shared" si="0"/>
        <v>-</v>
      </c>
      <c r="G11" s="142"/>
      <c r="H11" s="142"/>
      <c r="I11" s="142"/>
      <c r="J11" s="142"/>
      <c r="K11" s="142"/>
      <c r="L11" s="142"/>
      <c r="M11" s="142"/>
      <c r="N11" s="142"/>
      <c r="O11" s="142"/>
      <c r="P11" s="142"/>
      <c r="Q11" s="142"/>
      <c r="R11" s="142"/>
      <c r="S11" s="142"/>
      <c r="T11" s="142"/>
      <c r="U11" s="142"/>
      <c r="V11" s="142"/>
      <c r="W11" s="142"/>
      <c r="X11" s="142"/>
    </row>
    <row r="12" spans="1:25" s="1" customFormat="1" ht="24" customHeight="1" x14ac:dyDescent="0.2">
      <c r="A12" s="158" t="s">
        <v>1997</v>
      </c>
      <c r="B12" s="103" t="s">
        <v>1998</v>
      </c>
      <c r="C12" s="159" t="s">
        <v>1997</v>
      </c>
      <c r="D12" s="160">
        <f>D13+D19+D29+D35+D41+D45</f>
        <v>3634220</v>
      </c>
      <c r="E12" s="160">
        <f>E13+E19+E29+E35+E41+E45</f>
        <v>3593099.2099999995</v>
      </c>
      <c r="F12" s="161">
        <f t="shared" si="0"/>
        <v>98.868511262389163</v>
      </c>
      <c r="G12" s="142"/>
      <c r="H12" s="142"/>
      <c r="I12" s="142"/>
      <c r="J12" s="142"/>
      <c r="K12" s="142"/>
      <c r="L12" s="142"/>
      <c r="M12" s="142"/>
      <c r="N12" s="142"/>
      <c r="O12" s="142"/>
      <c r="P12" s="142"/>
      <c r="Q12" s="142"/>
      <c r="R12" s="142"/>
      <c r="S12" s="142"/>
      <c r="T12" s="142"/>
      <c r="U12" s="142"/>
      <c r="V12" s="142"/>
      <c r="W12" s="142"/>
      <c r="X12" s="142"/>
    </row>
    <row r="13" spans="1:25" s="1" customFormat="1" ht="12.75" customHeight="1" x14ac:dyDescent="0.2">
      <c r="A13" s="163" t="s">
        <v>1999</v>
      </c>
      <c r="B13" s="103" t="s">
        <v>2000</v>
      </c>
      <c r="C13" s="159" t="s">
        <v>1999</v>
      </c>
      <c r="D13" s="160">
        <f>SUM(D14:D17)-D18</f>
        <v>3353736</v>
      </c>
      <c r="E13" s="160">
        <f>SUM(E14:E17)-E18</f>
        <v>3274063.8099999996</v>
      </c>
      <c r="F13" s="161">
        <f t="shared" si="0"/>
        <v>97.624375025344861</v>
      </c>
      <c r="G13" s="142"/>
      <c r="H13" s="142"/>
      <c r="I13" s="142"/>
      <c r="J13" s="142"/>
      <c r="K13" s="142"/>
      <c r="L13" s="142"/>
      <c r="M13" s="142"/>
      <c r="N13" s="142"/>
      <c r="O13" s="142"/>
      <c r="P13" s="142"/>
      <c r="Q13" s="142"/>
      <c r="R13" s="142"/>
      <c r="S13" s="142"/>
      <c r="T13" s="142"/>
      <c r="U13" s="142"/>
      <c r="V13" s="142"/>
      <c r="W13" s="142"/>
      <c r="X13" s="142"/>
    </row>
    <row r="14" spans="1:25" s="1" customFormat="1" ht="12.75" customHeight="1" x14ac:dyDescent="0.2">
      <c r="A14" s="158" t="s">
        <v>2001</v>
      </c>
      <c r="B14" s="103" t="s">
        <v>661</v>
      </c>
      <c r="C14" s="159" t="s">
        <v>2001</v>
      </c>
      <c r="D14" s="162">
        <v>0</v>
      </c>
      <c r="E14" s="162">
        <v>0</v>
      </c>
      <c r="F14" s="161" t="str">
        <f t="shared" si="0"/>
        <v>-</v>
      </c>
      <c r="G14" s="142"/>
      <c r="H14" s="142"/>
      <c r="I14" s="142"/>
      <c r="J14" s="142"/>
      <c r="K14" s="142"/>
      <c r="L14" s="142"/>
      <c r="M14" s="142"/>
      <c r="N14" s="142"/>
      <c r="O14" s="142"/>
      <c r="P14" s="142"/>
      <c r="Q14" s="142"/>
      <c r="R14" s="142"/>
      <c r="S14" s="142"/>
      <c r="T14" s="142"/>
      <c r="U14" s="142"/>
      <c r="V14" s="142"/>
      <c r="W14" s="142"/>
      <c r="X14" s="142"/>
    </row>
    <row r="15" spans="1:25" s="1" customFormat="1" ht="12.75" customHeight="1" x14ac:dyDescent="0.2">
      <c r="A15" s="158" t="s">
        <v>2002</v>
      </c>
      <c r="B15" s="103" t="s">
        <v>663</v>
      </c>
      <c r="C15" s="159" t="s">
        <v>2002</v>
      </c>
      <c r="D15" s="162">
        <v>6373763</v>
      </c>
      <c r="E15" s="162">
        <v>6373762.8499999996</v>
      </c>
      <c r="F15" s="161">
        <f t="shared" si="0"/>
        <v>99.999997646602168</v>
      </c>
      <c r="G15" s="142"/>
      <c r="H15" s="142"/>
      <c r="I15" s="142"/>
      <c r="J15" s="142"/>
      <c r="K15" s="142"/>
      <c r="L15" s="142"/>
      <c r="M15" s="142"/>
      <c r="N15" s="142"/>
      <c r="O15" s="142"/>
      <c r="P15" s="142"/>
      <c r="Q15" s="142"/>
      <c r="R15" s="142"/>
      <c r="S15" s="142"/>
      <c r="T15" s="142"/>
      <c r="U15" s="142"/>
      <c r="V15" s="142"/>
      <c r="W15" s="142"/>
      <c r="X15" s="142"/>
    </row>
    <row r="16" spans="1:25" s="1" customFormat="1" ht="12.75" customHeight="1" x14ac:dyDescent="0.2">
      <c r="A16" s="158" t="s">
        <v>2003</v>
      </c>
      <c r="B16" s="103" t="s">
        <v>665</v>
      </c>
      <c r="C16" s="159" t="s">
        <v>2003</v>
      </c>
      <c r="D16" s="162">
        <v>0</v>
      </c>
      <c r="E16" s="162">
        <v>0</v>
      </c>
      <c r="F16" s="161" t="str">
        <f t="shared" si="0"/>
        <v>-</v>
      </c>
      <c r="G16" s="142"/>
      <c r="H16" s="142"/>
      <c r="I16" s="142"/>
      <c r="J16" s="142"/>
      <c r="K16" s="142"/>
      <c r="L16" s="142"/>
      <c r="M16" s="142"/>
      <c r="N16" s="142"/>
      <c r="O16" s="142"/>
      <c r="P16" s="142"/>
      <c r="Q16" s="142"/>
      <c r="R16" s="142"/>
      <c r="S16" s="142"/>
      <c r="T16" s="142"/>
      <c r="U16" s="142"/>
      <c r="V16" s="142"/>
      <c r="W16" s="142"/>
      <c r="X16" s="142"/>
    </row>
    <row r="17" spans="1:24" s="1" customFormat="1" ht="12.75" customHeight="1" x14ac:dyDescent="0.2">
      <c r="A17" s="158" t="s">
        <v>2004</v>
      </c>
      <c r="B17" s="103" t="s">
        <v>667</v>
      </c>
      <c r="C17" s="159" t="s">
        <v>2004</v>
      </c>
      <c r="D17" s="162">
        <v>0</v>
      </c>
      <c r="E17" s="162">
        <v>0</v>
      </c>
      <c r="F17" s="161" t="str">
        <f t="shared" si="0"/>
        <v>-</v>
      </c>
      <c r="G17" s="142"/>
      <c r="H17" s="142"/>
      <c r="I17" s="142"/>
      <c r="J17" s="142"/>
      <c r="K17" s="142"/>
      <c r="L17" s="142"/>
      <c r="M17" s="142"/>
      <c r="N17" s="142"/>
      <c r="O17" s="142"/>
      <c r="P17" s="142"/>
      <c r="Q17" s="142"/>
      <c r="R17" s="142"/>
      <c r="S17" s="142"/>
      <c r="T17" s="142"/>
      <c r="U17" s="142"/>
      <c r="V17" s="142"/>
      <c r="W17" s="142"/>
      <c r="X17" s="142"/>
    </row>
    <row r="18" spans="1:24" s="1" customFormat="1" ht="12.75" customHeight="1" x14ac:dyDescent="0.2">
      <c r="A18" s="158" t="s">
        <v>2005</v>
      </c>
      <c r="B18" s="103" t="s">
        <v>2006</v>
      </c>
      <c r="C18" s="159" t="s">
        <v>2005</v>
      </c>
      <c r="D18" s="162">
        <v>3020027</v>
      </c>
      <c r="E18" s="162">
        <v>3099699.04</v>
      </c>
      <c r="F18" s="161">
        <f t="shared" si="0"/>
        <v>102.63812343399579</v>
      </c>
      <c r="G18" s="142"/>
      <c r="H18" s="142"/>
      <c r="I18" s="142"/>
      <c r="J18" s="142"/>
      <c r="K18" s="142"/>
      <c r="L18" s="142"/>
      <c r="M18" s="142"/>
      <c r="N18" s="142"/>
      <c r="O18" s="142"/>
      <c r="P18" s="142"/>
      <c r="Q18" s="142"/>
      <c r="R18" s="142"/>
      <c r="S18" s="142"/>
      <c r="T18" s="142"/>
      <c r="U18" s="142"/>
      <c r="V18" s="142"/>
      <c r="W18" s="142"/>
      <c r="X18" s="142"/>
    </row>
    <row r="19" spans="1:24" s="1" customFormat="1" ht="12.75" customHeight="1" x14ac:dyDescent="0.2">
      <c r="A19" s="163" t="s">
        <v>2007</v>
      </c>
      <c r="B19" s="103" t="s">
        <v>2008</v>
      </c>
      <c r="C19" s="159" t="s">
        <v>2007</v>
      </c>
      <c r="D19" s="160">
        <f>SUM(D20:D27)-D28</f>
        <v>267216</v>
      </c>
      <c r="E19" s="160">
        <f>SUM(E20:E27)-E28</f>
        <v>304037.54000000004</v>
      </c>
      <c r="F19" s="161">
        <f t="shared" si="0"/>
        <v>113.77969133584817</v>
      </c>
      <c r="G19" s="142"/>
      <c r="H19" s="142"/>
      <c r="I19" s="142"/>
      <c r="J19" s="142"/>
      <c r="K19" s="142"/>
      <c r="L19" s="142"/>
      <c r="M19" s="142"/>
      <c r="N19" s="142"/>
      <c r="O19" s="142"/>
      <c r="P19" s="142"/>
      <c r="Q19" s="142"/>
      <c r="R19" s="142"/>
      <c r="S19" s="142"/>
      <c r="T19" s="142"/>
      <c r="U19" s="142"/>
      <c r="V19" s="142"/>
      <c r="W19" s="142"/>
      <c r="X19" s="142"/>
    </row>
    <row r="20" spans="1:24" s="1" customFormat="1" ht="12.75" customHeight="1" x14ac:dyDescent="0.2">
      <c r="A20" s="158" t="s">
        <v>2009</v>
      </c>
      <c r="B20" s="103" t="s">
        <v>671</v>
      </c>
      <c r="C20" s="159" t="s">
        <v>2009</v>
      </c>
      <c r="D20" s="162">
        <v>1127126</v>
      </c>
      <c r="E20" s="162">
        <v>1126694.74</v>
      </c>
      <c r="F20" s="161">
        <f t="shared" si="0"/>
        <v>99.961738084295817</v>
      </c>
      <c r="G20" s="142"/>
      <c r="H20" s="142"/>
      <c r="I20" s="142"/>
      <c r="J20" s="142"/>
      <c r="K20" s="142"/>
      <c r="L20" s="142"/>
      <c r="M20" s="142"/>
      <c r="N20" s="142"/>
      <c r="O20" s="142"/>
      <c r="P20" s="142"/>
      <c r="Q20" s="142"/>
      <c r="R20" s="142"/>
      <c r="S20" s="142"/>
      <c r="T20" s="142"/>
      <c r="U20" s="142"/>
      <c r="V20" s="142"/>
      <c r="W20" s="142"/>
      <c r="X20" s="142"/>
    </row>
    <row r="21" spans="1:24" s="1" customFormat="1" ht="12.75" customHeight="1" x14ac:dyDescent="0.2">
      <c r="A21" s="158" t="s">
        <v>2010</v>
      </c>
      <c r="B21" s="103" t="s">
        <v>764</v>
      </c>
      <c r="C21" s="159" t="s">
        <v>2010</v>
      </c>
      <c r="D21" s="162">
        <v>37883</v>
      </c>
      <c r="E21" s="162">
        <v>36850.46</v>
      </c>
      <c r="F21" s="161">
        <f t="shared" si="0"/>
        <v>97.274397486999447</v>
      </c>
      <c r="G21" s="142"/>
      <c r="H21" s="142"/>
      <c r="I21" s="142"/>
      <c r="J21" s="142"/>
      <c r="K21" s="142"/>
      <c r="L21" s="142"/>
      <c r="M21" s="142"/>
      <c r="N21" s="142"/>
      <c r="O21" s="142"/>
      <c r="P21" s="142"/>
      <c r="Q21" s="142"/>
      <c r="R21" s="142"/>
      <c r="S21" s="142"/>
      <c r="T21" s="142"/>
      <c r="U21" s="142"/>
      <c r="V21" s="142"/>
      <c r="W21" s="142"/>
      <c r="X21" s="142"/>
    </row>
    <row r="22" spans="1:24" s="1" customFormat="1" ht="12.75" customHeight="1" x14ac:dyDescent="0.2">
      <c r="A22" s="158" t="s">
        <v>2011</v>
      </c>
      <c r="B22" s="103" t="s">
        <v>675</v>
      </c>
      <c r="C22" s="159" t="s">
        <v>2011</v>
      </c>
      <c r="D22" s="162">
        <v>194719</v>
      </c>
      <c r="E22" s="162">
        <v>241212.19</v>
      </c>
      <c r="F22" s="161">
        <f t="shared" si="0"/>
        <v>123.87706900713336</v>
      </c>
      <c r="G22" s="142"/>
      <c r="H22" s="142"/>
      <c r="I22" s="142"/>
      <c r="J22" s="142"/>
      <c r="K22" s="142"/>
      <c r="L22" s="142"/>
      <c r="M22" s="142"/>
      <c r="N22" s="142"/>
      <c r="O22" s="142"/>
      <c r="P22" s="142"/>
      <c r="Q22" s="142"/>
      <c r="R22" s="142"/>
      <c r="S22" s="142"/>
      <c r="T22" s="142"/>
      <c r="U22" s="142"/>
      <c r="V22" s="142"/>
      <c r="W22" s="142"/>
      <c r="X22" s="142"/>
    </row>
    <row r="23" spans="1:24" s="1" customFormat="1" ht="12.75" customHeight="1" x14ac:dyDescent="0.2">
      <c r="A23" s="158" t="s">
        <v>2012</v>
      </c>
      <c r="B23" s="103" t="s">
        <v>677</v>
      </c>
      <c r="C23" s="159" t="s">
        <v>2012</v>
      </c>
      <c r="D23" s="162">
        <v>0</v>
      </c>
      <c r="E23" s="162">
        <v>0</v>
      </c>
      <c r="F23" s="161" t="str">
        <f t="shared" si="0"/>
        <v>-</v>
      </c>
      <c r="G23" s="142"/>
      <c r="H23" s="142"/>
      <c r="I23" s="142"/>
      <c r="J23" s="142"/>
      <c r="K23" s="142"/>
      <c r="L23" s="142"/>
      <c r="M23" s="142"/>
      <c r="N23" s="142"/>
      <c r="O23" s="142"/>
      <c r="P23" s="142"/>
      <c r="Q23" s="142"/>
      <c r="R23" s="142"/>
      <c r="S23" s="142"/>
      <c r="T23" s="142"/>
      <c r="U23" s="142"/>
      <c r="V23" s="142"/>
      <c r="W23" s="142"/>
      <c r="X23" s="142"/>
    </row>
    <row r="24" spans="1:24" s="1" customFormat="1" ht="12.75" customHeight="1" x14ac:dyDescent="0.2">
      <c r="A24" s="158" t="s">
        <v>2013</v>
      </c>
      <c r="B24" s="103" t="s">
        <v>2014</v>
      </c>
      <c r="C24" s="159" t="s">
        <v>2013</v>
      </c>
      <c r="D24" s="162">
        <v>9445</v>
      </c>
      <c r="E24" s="162">
        <v>9444.99</v>
      </c>
      <c r="F24" s="161">
        <f t="shared" si="0"/>
        <v>99.999894123875066</v>
      </c>
      <c r="G24" s="142"/>
      <c r="H24" s="142"/>
      <c r="I24" s="142"/>
      <c r="J24" s="142"/>
      <c r="K24" s="142"/>
      <c r="L24" s="142"/>
      <c r="M24" s="142"/>
      <c r="N24" s="142"/>
      <c r="O24" s="142"/>
      <c r="P24" s="142"/>
      <c r="Q24" s="142"/>
      <c r="R24" s="142"/>
      <c r="S24" s="142"/>
      <c r="T24" s="142"/>
      <c r="U24" s="142"/>
      <c r="V24" s="142"/>
      <c r="W24" s="142"/>
      <c r="X24" s="142"/>
    </row>
    <row r="25" spans="1:24" s="1" customFormat="1" ht="12.75" customHeight="1" x14ac:dyDescent="0.2">
      <c r="A25" s="158" t="s">
        <v>2015</v>
      </c>
      <c r="B25" s="103" t="s">
        <v>681</v>
      </c>
      <c r="C25" s="159" t="s">
        <v>2015</v>
      </c>
      <c r="D25" s="162">
        <v>79942</v>
      </c>
      <c r="E25" s="162">
        <v>79942.100000000006</v>
      </c>
      <c r="F25" s="161">
        <f t="shared" si="0"/>
        <v>100.00012509069076</v>
      </c>
      <c r="G25" s="142"/>
      <c r="H25" s="142"/>
      <c r="I25" s="142"/>
      <c r="J25" s="142"/>
      <c r="K25" s="142"/>
      <c r="L25" s="142"/>
      <c r="M25" s="142"/>
      <c r="N25" s="142"/>
      <c r="O25" s="142"/>
      <c r="P25" s="142"/>
      <c r="Q25" s="142"/>
      <c r="R25" s="142"/>
      <c r="S25" s="142"/>
      <c r="T25" s="142"/>
      <c r="U25" s="142"/>
      <c r="V25" s="142"/>
      <c r="W25" s="142"/>
      <c r="X25" s="142"/>
    </row>
    <row r="26" spans="1:24" s="1" customFormat="1" ht="12.75" customHeight="1" x14ac:dyDescent="0.2">
      <c r="A26" s="158" t="s">
        <v>2016</v>
      </c>
      <c r="B26" s="103" t="s">
        <v>683</v>
      </c>
      <c r="C26" s="159" t="s">
        <v>2016</v>
      </c>
      <c r="D26" s="162">
        <v>221416</v>
      </c>
      <c r="E26" s="162">
        <v>252153.5</v>
      </c>
      <c r="F26" s="161">
        <f t="shared" si="0"/>
        <v>113.88223976587058</v>
      </c>
      <c r="G26" s="142"/>
      <c r="H26" s="142"/>
      <c r="I26" s="142"/>
      <c r="J26" s="142"/>
      <c r="K26" s="142"/>
      <c r="L26" s="142"/>
      <c r="M26" s="142"/>
      <c r="N26" s="142"/>
      <c r="O26" s="142"/>
      <c r="P26" s="142"/>
      <c r="Q26" s="142"/>
      <c r="R26" s="142"/>
      <c r="S26" s="142"/>
      <c r="T26" s="142"/>
      <c r="U26" s="142"/>
      <c r="V26" s="142"/>
      <c r="W26" s="142"/>
      <c r="X26" s="142"/>
    </row>
    <row r="27" spans="1:24" s="1" customFormat="1" ht="12.75" customHeight="1" x14ac:dyDescent="0.2">
      <c r="A27" s="158" t="s">
        <v>2017</v>
      </c>
      <c r="B27" s="103" t="s">
        <v>685</v>
      </c>
      <c r="C27" s="159" t="s">
        <v>2017</v>
      </c>
      <c r="D27" s="162">
        <v>0</v>
      </c>
      <c r="E27" s="162">
        <v>0</v>
      </c>
      <c r="F27" s="161" t="str">
        <f t="shared" si="0"/>
        <v>-</v>
      </c>
      <c r="G27" s="142"/>
      <c r="H27" s="142"/>
      <c r="I27" s="142"/>
      <c r="J27" s="142"/>
      <c r="K27" s="142"/>
      <c r="L27" s="142"/>
      <c r="M27" s="142"/>
      <c r="N27" s="142"/>
      <c r="O27" s="142"/>
      <c r="P27" s="142"/>
      <c r="Q27" s="142"/>
      <c r="R27" s="142"/>
      <c r="S27" s="142"/>
      <c r="T27" s="142"/>
      <c r="U27" s="142"/>
      <c r="V27" s="142"/>
      <c r="W27" s="142"/>
      <c r="X27" s="142"/>
    </row>
    <row r="28" spans="1:24" s="1" customFormat="1" ht="12.75" customHeight="1" x14ac:dyDescent="0.2">
      <c r="A28" s="158" t="s">
        <v>2018</v>
      </c>
      <c r="B28" s="103" t="s">
        <v>2019</v>
      </c>
      <c r="C28" s="159" t="s">
        <v>2018</v>
      </c>
      <c r="D28" s="162">
        <v>1403315</v>
      </c>
      <c r="E28" s="162">
        <v>1442260.44</v>
      </c>
      <c r="F28" s="161">
        <f t="shared" si="0"/>
        <v>102.77524575736736</v>
      </c>
      <c r="G28" s="142"/>
      <c r="H28" s="142"/>
      <c r="I28" s="142"/>
      <c r="J28" s="142"/>
      <c r="K28" s="142"/>
      <c r="L28" s="142"/>
      <c r="M28" s="142"/>
      <c r="N28" s="142"/>
      <c r="O28" s="142"/>
      <c r="P28" s="142"/>
      <c r="Q28" s="142"/>
      <c r="R28" s="142"/>
      <c r="S28" s="142"/>
      <c r="T28" s="142"/>
      <c r="U28" s="142"/>
      <c r="V28" s="142"/>
      <c r="W28" s="142"/>
      <c r="X28" s="142"/>
    </row>
    <row r="29" spans="1:24" s="1" customFormat="1" ht="12.75" customHeight="1" x14ac:dyDescent="0.2">
      <c r="A29" s="163" t="s">
        <v>2020</v>
      </c>
      <c r="B29" s="103" t="s">
        <v>2021</v>
      </c>
      <c r="C29" s="159" t="s">
        <v>2020</v>
      </c>
      <c r="D29" s="160">
        <f>SUM(D30:D33)-D34</f>
        <v>4490</v>
      </c>
      <c r="E29" s="160">
        <f>SUM(E30:E33)-E34</f>
        <v>4490</v>
      </c>
      <c r="F29" s="161">
        <f t="shared" si="0"/>
        <v>100</v>
      </c>
      <c r="G29" s="142"/>
      <c r="H29" s="142"/>
      <c r="I29" s="142"/>
      <c r="J29" s="142"/>
      <c r="K29" s="142"/>
      <c r="L29" s="142"/>
      <c r="M29" s="142"/>
      <c r="N29" s="142"/>
      <c r="O29" s="142"/>
      <c r="P29" s="142"/>
      <c r="Q29" s="142"/>
      <c r="R29" s="142"/>
      <c r="S29" s="142"/>
      <c r="T29" s="142"/>
      <c r="U29" s="142"/>
      <c r="V29" s="142"/>
      <c r="W29" s="142"/>
      <c r="X29" s="142"/>
    </row>
    <row r="30" spans="1:24" s="1" customFormat="1" ht="12.75" customHeight="1" x14ac:dyDescent="0.2">
      <c r="A30" s="158" t="s">
        <v>2022</v>
      </c>
      <c r="B30" s="103" t="s">
        <v>689</v>
      </c>
      <c r="C30" s="159" t="s">
        <v>2022</v>
      </c>
      <c r="D30" s="162">
        <v>4490</v>
      </c>
      <c r="E30" s="162">
        <v>4490</v>
      </c>
      <c r="F30" s="161">
        <f t="shared" si="0"/>
        <v>100</v>
      </c>
      <c r="G30" s="142"/>
      <c r="H30" s="142"/>
      <c r="I30" s="142"/>
      <c r="J30" s="142"/>
      <c r="K30" s="142"/>
      <c r="L30" s="142"/>
      <c r="M30" s="142"/>
      <c r="N30" s="142"/>
      <c r="O30" s="142"/>
      <c r="P30" s="142"/>
      <c r="Q30" s="142"/>
      <c r="R30" s="142"/>
      <c r="S30" s="142"/>
      <c r="T30" s="142"/>
      <c r="U30" s="142"/>
      <c r="V30" s="142"/>
      <c r="W30" s="142"/>
      <c r="X30" s="142"/>
    </row>
    <row r="31" spans="1:24" s="1" customFormat="1" ht="12.75" customHeight="1" x14ac:dyDescent="0.2">
      <c r="A31" s="158" t="s">
        <v>2023</v>
      </c>
      <c r="B31" s="103" t="s">
        <v>2024</v>
      </c>
      <c r="C31" s="159" t="s">
        <v>2023</v>
      </c>
      <c r="D31" s="162">
        <v>0</v>
      </c>
      <c r="E31" s="162">
        <v>0</v>
      </c>
      <c r="F31" s="161" t="str">
        <f t="shared" si="0"/>
        <v>-</v>
      </c>
      <c r="G31" s="142"/>
      <c r="H31" s="142"/>
      <c r="I31" s="142"/>
      <c r="J31" s="142"/>
      <c r="K31" s="142"/>
      <c r="L31" s="142"/>
      <c r="M31" s="142"/>
      <c r="N31" s="142"/>
      <c r="O31" s="142"/>
      <c r="P31" s="142"/>
      <c r="Q31" s="142"/>
      <c r="R31" s="142"/>
      <c r="S31" s="142"/>
      <c r="T31" s="142"/>
      <c r="U31" s="142"/>
      <c r="V31" s="142"/>
      <c r="W31" s="142"/>
      <c r="X31" s="142"/>
    </row>
    <row r="32" spans="1:24" s="1" customFormat="1" ht="12.75" customHeight="1" x14ac:dyDescent="0.2">
      <c r="A32" s="158" t="s">
        <v>2025</v>
      </c>
      <c r="B32" s="103" t="s">
        <v>693</v>
      </c>
      <c r="C32" s="159" t="s">
        <v>2025</v>
      </c>
      <c r="D32" s="162">
        <v>0</v>
      </c>
      <c r="E32" s="162">
        <v>0</v>
      </c>
      <c r="F32" s="161" t="str">
        <f t="shared" si="0"/>
        <v>-</v>
      </c>
      <c r="G32" s="142"/>
      <c r="H32" s="142"/>
      <c r="I32" s="142"/>
      <c r="J32" s="142"/>
      <c r="K32" s="142"/>
      <c r="L32" s="142"/>
      <c r="M32" s="142"/>
      <c r="N32" s="142"/>
      <c r="O32" s="142"/>
      <c r="P32" s="142"/>
      <c r="Q32" s="142"/>
      <c r="R32" s="142"/>
      <c r="S32" s="142"/>
      <c r="T32" s="142"/>
      <c r="U32" s="142"/>
      <c r="V32" s="142"/>
      <c r="W32" s="142"/>
      <c r="X32" s="142"/>
    </row>
    <row r="33" spans="1:24" s="1" customFormat="1" ht="12.75" customHeight="1" x14ac:dyDescent="0.2">
      <c r="A33" s="158" t="s">
        <v>2026</v>
      </c>
      <c r="B33" s="103" t="s">
        <v>695</v>
      </c>
      <c r="C33" s="159" t="s">
        <v>2026</v>
      </c>
      <c r="D33" s="162">
        <v>0</v>
      </c>
      <c r="E33" s="162">
        <v>0</v>
      </c>
      <c r="F33" s="161" t="str">
        <f t="shared" si="0"/>
        <v>-</v>
      </c>
      <c r="G33" s="142"/>
      <c r="H33" s="142"/>
      <c r="I33" s="142"/>
      <c r="J33" s="142"/>
      <c r="K33" s="142"/>
      <c r="L33" s="142"/>
      <c r="M33" s="142"/>
      <c r="N33" s="142"/>
      <c r="O33" s="142"/>
      <c r="P33" s="142"/>
      <c r="Q33" s="142"/>
      <c r="R33" s="142"/>
      <c r="S33" s="142"/>
      <c r="T33" s="142"/>
      <c r="U33" s="142"/>
      <c r="V33" s="142"/>
      <c r="W33" s="142"/>
      <c r="X33" s="142"/>
    </row>
    <row r="34" spans="1:24" s="1" customFormat="1" ht="12.75" customHeight="1" x14ac:dyDescent="0.2">
      <c r="A34" s="158" t="s">
        <v>2027</v>
      </c>
      <c r="B34" s="103" t="s">
        <v>2028</v>
      </c>
      <c r="C34" s="159" t="s">
        <v>2027</v>
      </c>
      <c r="D34" s="162">
        <v>0</v>
      </c>
      <c r="E34" s="162">
        <v>0</v>
      </c>
      <c r="F34" s="161" t="str">
        <f t="shared" si="0"/>
        <v>-</v>
      </c>
      <c r="G34" s="142"/>
      <c r="H34" s="142"/>
      <c r="I34" s="142"/>
      <c r="J34" s="142"/>
      <c r="K34" s="142"/>
      <c r="L34" s="142"/>
      <c r="M34" s="142"/>
      <c r="N34" s="142"/>
      <c r="O34" s="142"/>
      <c r="P34" s="142"/>
      <c r="Q34" s="142"/>
      <c r="R34" s="142"/>
      <c r="S34" s="142"/>
      <c r="T34" s="142"/>
      <c r="U34" s="142"/>
      <c r="V34" s="142"/>
      <c r="W34" s="142"/>
      <c r="X34" s="142"/>
    </row>
    <row r="35" spans="1:24" s="1" customFormat="1" ht="24" customHeight="1" x14ac:dyDescent="0.2">
      <c r="A35" s="163" t="s">
        <v>2029</v>
      </c>
      <c r="B35" s="103" t="s">
        <v>2030</v>
      </c>
      <c r="C35" s="159" t="s">
        <v>2029</v>
      </c>
      <c r="D35" s="160">
        <f>SUM(D36:D39)-D40</f>
        <v>8778</v>
      </c>
      <c r="E35" s="160">
        <f>SUM(E36:E39)-E40</f>
        <v>10507.859999999986</v>
      </c>
      <c r="F35" s="161">
        <f t="shared" si="0"/>
        <v>119.70676691729307</v>
      </c>
      <c r="G35" s="142"/>
      <c r="H35" s="142"/>
      <c r="I35" s="142"/>
      <c r="J35" s="142"/>
      <c r="K35" s="142"/>
      <c r="L35" s="142"/>
      <c r="M35" s="142"/>
      <c r="N35" s="142"/>
      <c r="O35" s="142"/>
      <c r="P35" s="142"/>
      <c r="Q35" s="142"/>
      <c r="R35" s="142"/>
      <c r="S35" s="142"/>
      <c r="T35" s="142"/>
      <c r="U35" s="142"/>
      <c r="V35" s="142"/>
      <c r="W35" s="142"/>
      <c r="X35" s="142"/>
    </row>
    <row r="36" spans="1:24" s="1" customFormat="1" ht="12.75" customHeight="1" x14ac:dyDescent="0.2">
      <c r="A36" s="158" t="s">
        <v>2031</v>
      </c>
      <c r="B36" s="103" t="s">
        <v>780</v>
      </c>
      <c r="C36" s="159" t="s">
        <v>2031</v>
      </c>
      <c r="D36" s="162">
        <v>507238</v>
      </c>
      <c r="E36" s="162">
        <v>527934.01</v>
      </c>
      <c r="F36" s="161">
        <f t="shared" si="0"/>
        <v>104.08013792342057</v>
      </c>
      <c r="G36" s="142"/>
      <c r="H36" s="142"/>
      <c r="I36" s="142"/>
      <c r="J36" s="142"/>
      <c r="K36" s="142"/>
      <c r="L36" s="142"/>
      <c r="M36" s="142"/>
      <c r="N36" s="142"/>
      <c r="O36" s="142"/>
      <c r="P36" s="142"/>
      <c r="Q36" s="142"/>
      <c r="R36" s="142"/>
      <c r="S36" s="142"/>
      <c r="T36" s="142"/>
      <c r="U36" s="142"/>
      <c r="V36" s="142"/>
      <c r="W36" s="142"/>
      <c r="X36" s="142"/>
    </row>
    <row r="37" spans="1:24" s="1" customFormat="1" ht="12.75" customHeight="1" x14ac:dyDescent="0.2">
      <c r="A37" s="158" t="s">
        <v>2032</v>
      </c>
      <c r="B37" s="103" t="s">
        <v>701</v>
      </c>
      <c r="C37" s="159" t="s">
        <v>2032</v>
      </c>
      <c r="D37" s="162">
        <v>0</v>
      </c>
      <c r="E37" s="162">
        <v>0</v>
      </c>
      <c r="F37" s="161" t="str">
        <f t="shared" si="0"/>
        <v>-</v>
      </c>
      <c r="G37" s="142"/>
      <c r="H37" s="142"/>
      <c r="I37" s="142"/>
      <c r="J37" s="142"/>
      <c r="K37" s="142"/>
      <c r="L37" s="142"/>
      <c r="M37" s="142"/>
      <c r="N37" s="142"/>
      <c r="O37" s="142"/>
      <c r="P37" s="142"/>
      <c r="Q37" s="142"/>
      <c r="R37" s="142"/>
      <c r="S37" s="142"/>
      <c r="T37" s="142"/>
      <c r="U37" s="142"/>
      <c r="V37" s="142"/>
      <c r="W37" s="142"/>
      <c r="X37" s="142"/>
    </row>
    <row r="38" spans="1:24" s="1" customFormat="1" ht="12.75" customHeight="1" x14ac:dyDescent="0.2">
      <c r="A38" s="158" t="s">
        <v>2033</v>
      </c>
      <c r="B38" s="103" t="s">
        <v>703</v>
      </c>
      <c r="C38" s="159" t="s">
        <v>2033</v>
      </c>
      <c r="D38" s="162">
        <v>0</v>
      </c>
      <c r="E38" s="162">
        <v>0</v>
      </c>
      <c r="F38" s="161" t="str">
        <f t="shared" ref="F38:F69" si="1">IF(D38&gt;0,IF(E38/D38&gt;=100,"&gt;&gt;100",E38/D38*100),"-")</f>
        <v>-</v>
      </c>
      <c r="G38" s="142"/>
      <c r="H38" s="142"/>
      <c r="I38" s="142"/>
      <c r="J38" s="142"/>
      <c r="K38" s="142"/>
      <c r="L38" s="142"/>
      <c r="M38" s="142"/>
      <c r="N38" s="142"/>
      <c r="O38" s="142"/>
      <c r="P38" s="142"/>
      <c r="Q38" s="142"/>
      <c r="R38" s="142"/>
      <c r="S38" s="142"/>
      <c r="T38" s="142"/>
      <c r="U38" s="142"/>
      <c r="V38" s="142"/>
      <c r="W38" s="142"/>
      <c r="X38" s="142"/>
    </row>
    <row r="39" spans="1:24" s="1" customFormat="1" ht="12.75" customHeight="1" x14ac:dyDescent="0.2">
      <c r="A39" s="158" t="s">
        <v>2034</v>
      </c>
      <c r="B39" s="103" t="s">
        <v>705</v>
      </c>
      <c r="C39" s="159" t="s">
        <v>2034</v>
      </c>
      <c r="D39" s="162">
        <v>0</v>
      </c>
      <c r="E39" s="162">
        <v>0</v>
      </c>
      <c r="F39" s="161" t="str">
        <f t="shared" si="1"/>
        <v>-</v>
      </c>
      <c r="G39" s="142"/>
      <c r="H39" s="142"/>
      <c r="I39" s="142"/>
      <c r="J39" s="142"/>
      <c r="K39" s="142"/>
      <c r="L39" s="142"/>
      <c r="M39" s="142"/>
      <c r="N39" s="142"/>
      <c r="O39" s="142"/>
      <c r="P39" s="142"/>
      <c r="Q39" s="142"/>
      <c r="R39" s="142"/>
      <c r="S39" s="142"/>
      <c r="T39" s="142"/>
      <c r="U39" s="142"/>
      <c r="V39" s="142"/>
      <c r="W39" s="142"/>
      <c r="X39" s="142"/>
    </row>
    <row r="40" spans="1:24" s="1" customFormat="1" ht="12.75" customHeight="1" x14ac:dyDescent="0.2">
      <c r="A40" s="158" t="s">
        <v>2035</v>
      </c>
      <c r="B40" s="103" t="s">
        <v>2036</v>
      </c>
      <c r="C40" s="159" t="s">
        <v>2035</v>
      </c>
      <c r="D40" s="162">
        <v>498460</v>
      </c>
      <c r="E40" s="162">
        <v>517426.15</v>
      </c>
      <c r="F40" s="161">
        <f t="shared" si="1"/>
        <v>103.80494924367052</v>
      </c>
      <c r="G40" s="142"/>
      <c r="H40" s="142"/>
      <c r="I40" s="142"/>
      <c r="J40" s="142"/>
      <c r="K40" s="142"/>
      <c r="L40" s="142"/>
      <c r="M40" s="142"/>
      <c r="N40" s="142"/>
      <c r="O40" s="142"/>
      <c r="P40" s="142"/>
      <c r="Q40" s="142"/>
      <c r="R40" s="142"/>
      <c r="S40" s="142"/>
      <c r="T40" s="142"/>
      <c r="U40" s="142"/>
      <c r="V40" s="142"/>
      <c r="W40" s="142"/>
      <c r="X40" s="142"/>
    </row>
    <row r="41" spans="1:24" s="1" customFormat="1" ht="12.75" customHeight="1" x14ac:dyDescent="0.2">
      <c r="A41" s="163" t="s">
        <v>2037</v>
      </c>
      <c r="B41" s="103" t="s">
        <v>2038</v>
      </c>
      <c r="C41" s="159" t="s">
        <v>2037</v>
      </c>
      <c r="D41" s="160">
        <f>SUM(D42:D43)-D44</f>
        <v>0</v>
      </c>
      <c r="E41" s="160">
        <f>SUM(E42:E43)-E44</f>
        <v>0</v>
      </c>
      <c r="F41" s="161" t="str">
        <f t="shared" si="1"/>
        <v>-</v>
      </c>
      <c r="G41" s="142"/>
      <c r="H41" s="142"/>
      <c r="I41" s="142"/>
      <c r="J41" s="142"/>
      <c r="K41" s="142"/>
      <c r="L41" s="142"/>
      <c r="M41" s="142"/>
      <c r="N41" s="142"/>
      <c r="O41" s="142"/>
      <c r="P41" s="142"/>
      <c r="Q41" s="142"/>
      <c r="R41" s="142"/>
      <c r="S41" s="142"/>
      <c r="T41" s="142"/>
      <c r="U41" s="142"/>
      <c r="V41" s="142"/>
      <c r="W41" s="142"/>
      <c r="X41" s="142"/>
    </row>
    <row r="42" spans="1:24" s="1" customFormat="1" ht="12.75" customHeight="1" x14ac:dyDescent="0.2">
      <c r="A42" s="158" t="s">
        <v>2039</v>
      </c>
      <c r="B42" s="103" t="s">
        <v>709</v>
      </c>
      <c r="C42" s="159" t="s">
        <v>2039</v>
      </c>
      <c r="D42" s="162">
        <v>0</v>
      </c>
      <c r="E42" s="162">
        <v>0</v>
      </c>
      <c r="F42" s="161" t="str">
        <f t="shared" si="1"/>
        <v>-</v>
      </c>
      <c r="G42" s="142"/>
      <c r="H42" s="142"/>
      <c r="I42" s="142"/>
      <c r="J42" s="142"/>
      <c r="K42" s="142"/>
      <c r="L42" s="142"/>
      <c r="M42" s="142"/>
      <c r="N42" s="142"/>
      <c r="O42" s="142"/>
      <c r="P42" s="142"/>
      <c r="Q42" s="142"/>
      <c r="R42" s="142"/>
      <c r="S42" s="142"/>
      <c r="T42" s="142"/>
      <c r="U42" s="142"/>
      <c r="V42" s="142"/>
      <c r="W42" s="142"/>
      <c r="X42" s="142"/>
    </row>
    <row r="43" spans="1:24" s="1" customFormat="1" ht="12.75" customHeight="1" x14ac:dyDescent="0.2">
      <c r="A43" s="158" t="s">
        <v>2040</v>
      </c>
      <c r="B43" s="103" t="s">
        <v>711</v>
      </c>
      <c r="C43" s="159" t="s">
        <v>2040</v>
      </c>
      <c r="D43" s="162">
        <v>0</v>
      </c>
      <c r="E43" s="162">
        <v>0</v>
      </c>
      <c r="F43" s="161" t="str">
        <f t="shared" si="1"/>
        <v>-</v>
      </c>
      <c r="G43" s="142"/>
      <c r="H43" s="142"/>
      <c r="I43" s="142"/>
      <c r="J43" s="142"/>
      <c r="K43" s="142"/>
      <c r="L43" s="142"/>
      <c r="M43" s="142"/>
      <c r="N43" s="142"/>
      <c r="O43" s="142"/>
      <c r="P43" s="142"/>
      <c r="Q43" s="142"/>
      <c r="R43" s="142"/>
      <c r="S43" s="142"/>
      <c r="T43" s="142"/>
      <c r="U43" s="142"/>
      <c r="V43" s="142"/>
      <c r="W43" s="142"/>
      <c r="X43" s="142"/>
    </row>
    <row r="44" spans="1:24" s="1" customFormat="1" ht="12.75" customHeight="1" x14ac:dyDescent="0.2">
      <c r="A44" s="158" t="s">
        <v>2041</v>
      </c>
      <c r="B44" s="103" t="s">
        <v>2042</v>
      </c>
      <c r="C44" s="159" t="s">
        <v>2041</v>
      </c>
      <c r="D44" s="162">
        <v>0</v>
      </c>
      <c r="E44" s="162">
        <v>0</v>
      </c>
      <c r="F44" s="161" t="str">
        <f t="shared" si="1"/>
        <v>-</v>
      </c>
      <c r="G44" s="142"/>
      <c r="H44" s="142"/>
      <c r="I44" s="142"/>
      <c r="J44" s="142"/>
      <c r="K44" s="142"/>
      <c r="L44" s="142"/>
      <c r="M44" s="142"/>
      <c r="N44" s="142"/>
      <c r="O44" s="142"/>
      <c r="P44" s="142"/>
      <c r="Q44" s="142"/>
      <c r="R44" s="142"/>
      <c r="S44" s="142"/>
      <c r="T44" s="142"/>
      <c r="U44" s="142"/>
      <c r="V44" s="142"/>
      <c r="W44" s="142"/>
      <c r="X44" s="142"/>
    </row>
    <row r="45" spans="1:24" s="1" customFormat="1" ht="12.75" customHeight="1" x14ac:dyDescent="0.2">
      <c r="A45" s="163" t="s">
        <v>2043</v>
      </c>
      <c r="B45" s="103" t="s">
        <v>2044</v>
      </c>
      <c r="C45" s="159" t="s">
        <v>2043</v>
      </c>
      <c r="D45" s="160">
        <f>SUM(D46:D49)-D50</f>
        <v>0</v>
      </c>
      <c r="E45" s="160">
        <f>SUM(E46:E49)-E50</f>
        <v>0</v>
      </c>
      <c r="F45" s="161" t="str">
        <f t="shared" si="1"/>
        <v>-</v>
      </c>
      <c r="G45" s="142"/>
      <c r="H45" s="142"/>
      <c r="I45" s="142"/>
      <c r="J45" s="142"/>
      <c r="K45" s="142"/>
      <c r="L45" s="142"/>
      <c r="M45" s="142"/>
      <c r="N45" s="142"/>
      <c r="O45" s="142"/>
      <c r="P45" s="142"/>
      <c r="Q45" s="142"/>
      <c r="R45" s="142"/>
      <c r="S45" s="142"/>
      <c r="T45" s="142"/>
      <c r="U45" s="142"/>
      <c r="V45" s="142"/>
      <c r="W45" s="142"/>
      <c r="X45" s="142"/>
    </row>
    <row r="46" spans="1:24" s="1" customFormat="1" ht="12.75" customHeight="1" x14ac:dyDescent="0.2">
      <c r="A46" s="158" t="s">
        <v>2045</v>
      </c>
      <c r="B46" s="103" t="s">
        <v>715</v>
      </c>
      <c r="C46" s="159" t="s">
        <v>2045</v>
      </c>
      <c r="D46" s="162">
        <v>0</v>
      </c>
      <c r="E46" s="162">
        <v>0</v>
      </c>
      <c r="F46" s="161" t="str">
        <f t="shared" si="1"/>
        <v>-</v>
      </c>
      <c r="G46" s="142"/>
      <c r="H46" s="142"/>
      <c r="I46" s="142"/>
      <c r="J46" s="142"/>
      <c r="K46" s="142"/>
      <c r="L46" s="142"/>
      <c r="M46" s="142"/>
      <c r="N46" s="142"/>
      <c r="O46" s="142"/>
      <c r="P46" s="142"/>
      <c r="Q46" s="142"/>
      <c r="R46" s="142"/>
      <c r="S46" s="142"/>
      <c r="T46" s="142"/>
      <c r="U46" s="142"/>
      <c r="V46" s="142"/>
      <c r="W46" s="142"/>
      <c r="X46" s="142"/>
    </row>
    <row r="47" spans="1:24" s="1" customFormat="1" ht="12.75" customHeight="1" x14ac:dyDescent="0.2">
      <c r="A47" s="158" t="s">
        <v>2046</v>
      </c>
      <c r="B47" s="103" t="s">
        <v>2047</v>
      </c>
      <c r="C47" s="159" t="s">
        <v>2046</v>
      </c>
      <c r="D47" s="162">
        <v>0</v>
      </c>
      <c r="E47" s="162">
        <v>0</v>
      </c>
      <c r="F47" s="161" t="str">
        <f t="shared" si="1"/>
        <v>-</v>
      </c>
      <c r="G47" s="142"/>
      <c r="H47" s="142"/>
      <c r="I47" s="142"/>
      <c r="J47" s="142"/>
      <c r="K47" s="142"/>
      <c r="L47" s="142"/>
      <c r="M47" s="142"/>
      <c r="N47" s="142"/>
      <c r="O47" s="142"/>
      <c r="P47" s="142"/>
      <c r="Q47" s="142"/>
      <c r="R47" s="142"/>
      <c r="S47" s="142"/>
      <c r="T47" s="142"/>
      <c r="U47" s="142"/>
      <c r="V47" s="142"/>
      <c r="W47" s="142"/>
      <c r="X47" s="142"/>
    </row>
    <row r="48" spans="1:24" s="1" customFormat="1" ht="12.75" customHeight="1" x14ac:dyDescent="0.2">
      <c r="A48" s="158" t="s">
        <v>2048</v>
      </c>
      <c r="B48" s="103" t="s">
        <v>719</v>
      </c>
      <c r="C48" s="159" t="s">
        <v>2048</v>
      </c>
      <c r="D48" s="162">
        <v>0</v>
      </c>
      <c r="E48" s="162">
        <v>0</v>
      </c>
      <c r="F48" s="161" t="str">
        <f t="shared" si="1"/>
        <v>-</v>
      </c>
      <c r="G48" s="142"/>
      <c r="H48" s="142"/>
      <c r="I48" s="142"/>
      <c r="J48" s="142"/>
      <c r="K48" s="142"/>
      <c r="L48" s="142"/>
      <c r="M48" s="142"/>
      <c r="N48" s="142"/>
      <c r="O48" s="142"/>
      <c r="P48" s="142"/>
      <c r="Q48" s="142"/>
      <c r="R48" s="142"/>
      <c r="S48" s="142"/>
      <c r="T48" s="142"/>
      <c r="U48" s="142"/>
      <c r="V48" s="142"/>
      <c r="W48" s="142"/>
      <c r="X48" s="142"/>
    </row>
    <row r="49" spans="1:24" s="1" customFormat="1" ht="12.75" customHeight="1" x14ac:dyDescent="0.2">
      <c r="A49" s="158" t="s">
        <v>2049</v>
      </c>
      <c r="B49" s="103" t="s">
        <v>721</v>
      </c>
      <c r="C49" s="159" t="s">
        <v>2049</v>
      </c>
      <c r="D49" s="162">
        <v>0</v>
      </c>
      <c r="E49" s="162">
        <v>0</v>
      </c>
      <c r="F49" s="161" t="str">
        <f t="shared" si="1"/>
        <v>-</v>
      </c>
      <c r="G49" s="142"/>
      <c r="H49" s="142"/>
      <c r="I49" s="142"/>
      <c r="J49" s="142"/>
      <c r="K49" s="142"/>
      <c r="L49" s="142"/>
      <c r="M49" s="142"/>
      <c r="N49" s="142"/>
      <c r="O49" s="142"/>
      <c r="P49" s="142"/>
      <c r="Q49" s="142"/>
      <c r="R49" s="142"/>
      <c r="S49" s="142"/>
      <c r="T49" s="142"/>
      <c r="U49" s="142"/>
      <c r="V49" s="142"/>
      <c r="W49" s="142"/>
      <c r="X49" s="142"/>
    </row>
    <row r="50" spans="1:24" s="1" customFormat="1" ht="12.75" customHeight="1" x14ac:dyDescent="0.2">
      <c r="A50" s="158" t="s">
        <v>2050</v>
      </c>
      <c r="B50" s="103" t="s">
        <v>2051</v>
      </c>
      <c r="C50" s="159" t="s">
        <v>2050</v>
      </c>
      <c r="D50" s="162">
        <v>0</v>
      </c>
      <c r="E50" s="162">
        <v>0</v>
      </c>
      <c r="F50" s="161" t="str">
        <f t="shared" si="1"/>
        <v>-</v>
      </c>
      <c r="G50" s="142"/>
      <c r="H50" s="142"/>
      <c r="I50" s="142"/>
      <c r="J50" s="142"/>
      <c r="K50" s="142"/>
      <c r="L50" s="142"/>
      <c r="M50" s="142"/>
      <c r="N50" s="142"/>
      <c r="O50" s="142"/>
      <c r="P50" s="142"/>
      <c r="Q50" s="142"/>
      <c r="R50" s="142"/>
      <c r="S50" s="142"/>
      <c r="T50" s="142"/>
      <c r="U50" s="142"/>
      <c r="V50" s="142"/>
      <c r="W50" s="142"/>
      <c r="X50" s="142"/>
    </row>
    <row r="51" spans="1:24" s="1" customFormat="1" ht="12.75" customHeight="1" x14ac:dyDescent="0.2">
      <c r="A51" s="158" t="s">
        <v>2052</v>
      </c>
      <c r="B51" s="103" t="s">
        <v>2053</v>
      </c>
      <c r="C51" s="159" t="s">
        <v>2052</v>
      </c>
      <c r="D51" s="162">
        <v>0</v>
      </c>
      <c r="E51" s="162">
        <v>0</v>
      </c>
      <c r="F51" s="161" t="str">
        <f t="shared" si="1"/>
        <v>-</v>
      </c>
      <c r="G51" s="142"/>
      <c r="H51" s="142"/>
      <c r="I51" s="142"/>
      <c r="J51" s="142"/>
      <c r="K51" s="142"/>
      <c r="L51" s="142"/>
      <c r="M51" s="142"/>
      <c r="N51" s="142"/>
      <c r="O51" s="142"/>
      <c r="P51" s="142"/>
      <c r="Q51" s="142"/>
      <c r="R51" s="142"/>
      <c r="S51" s="142"/>
      <c r="T51" s="142"/>
      <c r="U51" s="142"/>
      <c r="V51" s="142"/>
      <c r="W51" s="142"/>
      <c r="X51" s="142"/>
    </row>
    <row r="52" spans="1:24" s="1" customFormat="1" ht="12.75" customHeight="1" x14ac:dyDescent="0.2">
      <c r="A52" s="158" t="s">
        <v>2054</v>
      </c>
      <c r="B52" s="103" t="s">
        <v>2055</v>
      </c>
      <c r="C52" s="159" t="s">
        <v>2054</v>
      </c>
      <c r="D52" s="160">
        <f>SUM(D53:D54)-D55</f>
        <v>0</v>
      </c>
      <c r="E52" s="160">
        <f>SUM(E53:E54)-E55</f>
        <v>0</v>
      </c>
      <c r="F52" s="161" t="str">
        <f t="shared" si="1"/>
        <v>-</v>
      </c>
      <c r="G52" s="142"/>
      <c r="H52" s="142"/>
      <c r="I52" s="142"/>
      <c r="J52" s="142"/>
      <c r="K52" s="142"/>
      <c r="L52" s="142"/>
      <c r="M52" s="142"/>
      <c r="N52" s="142"/>
      <c r="O52" s="142"/>
      <c r="P52" s="142"/>
      <c r="Q52" s="142"/>
      <c r="R52" s="142"/>
      <c r="S52" s="142"/>
      <c r="T52" s="142"/>
      <c r="U52" s="142"/>
      <c r="V52" s="142"/>
      <c r="W52" s="142"/>
      <c r="X52" s="142"/>
    </row>
    <row r="53" spans="1:24" s="1" customFormat="1" ht="12.75" customHeight="1" x14ac:dyDescent="0.2">
      <c r="A53" s="158" t="s">
        <v>2056</v>
      </c>
      <c r="B53" s="103" t="s">
        <v>2057</v>
      </c>
      <c r="C53" s="159" t="s">
        <v>2056</v>
      </c>
      <c r="D53" s="162">
        <v>0</v>
      </c>
      <c r="E53" s="162">
        <v>0</v>
      </c>
      <c r="F53" s="161" t="str">
        <f t="shared" si="1"/>
        <v>-</v>
      </c>
      <c r="G53" s="142"/>
      <c r="H53" s="142"/>
      <c r="I53" s="142"/>
      <c r="J53" s="142"/>
      <c r="K53" s="142"/>
      <c r="L53" s="142"/>
      <c r="M53" s="142"/>
      <c r="N53" s="142"/>
      <c r="O53" s="142"/>
      <c r="P53" s="142"/>
      <c r="Q53" s="142"/>
      <c r="R53" s="142"/>
      <c r="S53" s="142"/>
      <c r="T53" s="142"/>
      <c r="U53" s="142"/>
      <c r="V53" s="142"/>
      <c r="W53" s="142"/>
      <c r="X53" s="142"/>
    </row>
    <row r="54" spans="1:24" s="1" customFormat="1" ht="12.75" customHeight="1" x14ac:dyDescent="0.2">
      <c r="A54" s="158" t="s">
        <v>2058</v>
      </c>
      <c r="B54" s="103" t="s">
        <v>2059</v>
      </c>
      <c r="C54" s="159" t="s">
        <v>2058</v>
      </c>
      <c r="D54" s="162">
        <v>282279</v>
      </c>
      <c r="E54" s="162">
        <v>284494.86</v>
      </c>
      <c r="F54" s="161">
        <f t="shared" si="1"/>
        <v>100.78498931907794</v>
      </c>
      <c r="G54" s="142"/>
      <c r="H54" s="142"/>
      <c r="I54" s="142"/>
      <c r="J54" s="142"/>
      <c r="K54" s="142"/>
      <c r="L54" s="142"/>
      <c r="M54" s="142"/>
      <c r="N54" s="142"/>
      <c r="O54" s="142"/>
      <c r="P54" s="142"/>
      <c r="Q54" s="142"/>
      <c r="R54" s="142"/>
      <c r="S54" s="142"/>
      <c r="T54" s="142"/>
      <c r="U54" s="142"/>
      <c r="V54" s="142"/>
      <c r="W54" s="142"/>
      <c r="X54" s="142"/>
    </row>
    <row r="55" spans="1:24" s="1" customFormat="1" ht="12.75" customHeight="1" x14ac:dyDescent="0.2">
      <c r="A55" s="158" t="s">
        <v>2060</v>
      </c>
      <c r="B55" s="103" t="s">
        <v>2061</v>
      </c>
      <c r="C55" s="159" t="s">
        <v>2060</v>
      </c>
      <c r="D55" s="162">
        <v>282279</v>
      </c>
      <c r="E55" s="162">
        <v>284494.86</v>
      </c>
      <c r="F55" s="161">
        <f t="shared" si="1"/>
        <v>100.78498931907794</v>
      </c>
      <c r="G55" s="142"/>
      <c r="H55" s="142"/>
      <c r="I55" s="142"/>
      <c r="J55" s="142"/>
      <c r="K55" s="142"/>
      <c r="L55" s="142"/>
      <c r="M55" s="142"/>
      <c r="N55" s="142"/>
      <c r="O55" s="142"/>
      <c r="P55" s="142"/>
      <c r="Q55" s="142"/>
      <c r="R55" s="142"/>
      <c r="S55" s="142"/>
      <c r="T55" s="142"/>
      <c r="U55" s="142"/>
      <c r="V55" s="142"/>
      <c r="W55" s="142"/>
      <c r="X55" s="142"/>
    </row>
    <row r="56" spans="1:24" s="1" customFormat="1" ht="12.75" customHeight="1" x14ac:dyDescent="0.2">
      <c r="A56" s="158" t="s">
        <v>2062</v>
      </c>
      <c r="B56" s="103" t="s">
        <v>2063</v>
      </c>
      <c r="C56" s="159" t="s">
        <v>2062</v>
      </c>
      <c r="D56" s="160">
        <f>SUM(D57:D62)</f>
        <v>0</v>
      </c>
      <c r="E56" s="160">
        <f>SUM(E57:E62)</f>
        <v>0</v>
      </c>
      <c r="F56" s="161" t="str">
        <f t="shared" si="1"/>
        <v>-</v>
      </c>
      <c r="G56" s="142"/>
      <c r="H56" s="142"/>
      <c r="I56" s="142"/>
      <c r="J56" s="142"/>
      <c r="K56" s="142"/>
      <c r="L56" s="142"/>
      <c r="M56" s="142"/>
      <c r="N56" s="142"/>
      <c r="O56" s="142"/>
      <c r="P56" s="142"/>
      <c r="Q56" s="142"/>
      <c r="R56" s="142"/>
      <c r="S56" s="142"/>
      <c r="T56" s="142"/>
      <c r="U56" s="142"/>
      <c r="V56" s="142"/>
      <c r="W56" s="142"/>
      <c r="X56" s="142"/>
    </row>
    <row r="57" spans="1:24" s="1" customFormat="1" ht="12.75" customHeight="1" x14ac:dyDescent="0.2">
      <c r="A57" s="158" t="s">
        <v>2064</v>
      </c>
      <c r="B57" s="103" t="s">
        <v>2065</v>
      </c>
      <c r="C57" s="159" t="s">
        <v>2064</v>
      </c>
      <c r="D57" s="162">
        <v>0</v>
      </c>
      <c r="E57" s="162">
        <v>0</v>
      </c>
      <c r="F57" s="161" t="str">
        <f t="shared" si="1"/>
        <v>-</v>
      </c>
      <c r="G57" s="142"/>
      <c r="H57" s="142"/>
      <c r="I57" s="142"/>
      <c r="J57" s="142"/>
      <c r="K57" s="142"/>
      <c r="L57" s="142"/>
      <c r="M57" s="142"/>
      <c r="N57" s="142"/>
      <c r="O57" s="142"/>
      <c r="P57" s="142"/>
      <c r="Q57" s="142"/>
      <c r="R57" s="142"/>
      <c r="S57" s="142"/>
      <c r="T57" s="142"/>
      <c r="U57" s="142"/>
      <c r="V57" s="142"/>
      <c r="W57" s="142"/>
      <c r="X57" s="142"/>
    </row>
    <row r="58" spans="1:24" s="1" customFormat="1" ht="12.75" customHeight="1" x14ac:dyDescent="0.2">
      <c r="A58" s="158" t="s">
        <v>2066</v>
      </c>
      <c r="B58" s="103" t="s">
        <v>2067</v>
      </c>
      <c r="C58" s="159" t="s">
        <v>2066</v>
      </c>
      <c r="D58" s="162">
        <v>0</v>
      </c>
      <c r="E58" s="162">
        <v>0</v>
      </c>
      <c r="F58" s="161" t="str">
        <f t="shared" si="1"/>
        <v>-</v>
      </c>
      <c r="G58" s="142"/>
      <c r="H58" s="142"/>
      <c r="I58" s="142"/>
      <c r="J58" s="142"/>
      <c r="K58" s="142"/>
      <c r="L58" s="142"/>
      <c r="M58" s="142"/>
      <c r="N58" s="142"/>
      <c r="O58" s="142"/>
      <c r="P58" s="142"/>
      <c r="Q58" s="142"/>
      <c r="R58" s="142"/>
      <c r="S58" s="142"/>
      <c r="T58" s="142"/>
      <c r="U58" s="142"/>
      <c r="V58" s="142"/>
      <c r="W58" s="142"/>
      <c r="X58" s="142"/>
    </row>
    <row r="59" spans="1:24" s="1" customFormat="1" ht="12.75" customHeight="1" x14ac:dyDescent="0.2">
      <c r="A59" s="158" t="s">
        <v>2068</v>
      </c>
      <c r="B59" s="103" t="s">
        <v>2069</v>
      </c>
      <c r="C59" s="159" t="s">
        <v>2068</v>
      </c>
      <c r="D59" s="162">
        <v>0</v>
      </c>
      <c r="E59" s="162">
        <v>0</v>
      </c>
      <c r="F59" s="161" t="str">
        <f t="shared" si="1"/>
        <v>-</v>
      </c>
      <c r="G59" s="142"/>
      <c r="H59" s="142"/>
      <c r="I59" s="142"/>
      <c r="J59" s="142"/>
      <c r="K59" s="142"/>
      <c r="L59" s="142"/>
      <c r="M59" s="142"/>
      <c r="N59" s="142"/>
      <c r="O59" s="142"/>
      <c r="P59" s="142"/>
      <c r="Q59" s="142"/>
      <c r="R59" s="142"/>
      <c r="S59" s="142"/>
      <c r="T59" s="142"/>
      <c r="U59" s="142"/>
      <c r="V59" s="142"/>
      <c r="W59" s="142"/>
      <c r="X59" s="142"/>
    </row>
    <row r="60" spans="1:24" s="1" customFormat="1" ht="12.75" customHeight="1" x14ac:dyDescent="0.2">
      <c r="A60" s="158" t="s">
        <v>2070</v>
      </c>
      <c r="B60" s="103" t="s">
        <v>2071</v>
      </c>
      <c r="C60" s="159" t="s">
        <v>2070</v>
      </c>
      <c r="D60" s="162">
        <v>0</v>
      </c>
      <c r="E60" s="162">
        <v>0</v>
      </c>
      <c r="F60" s="161" t="str">
        <f t="shared" si="1"/>
        <v>-</v>
      </c>
      <c r="G60" s="142"/>
      <c r="H60" s="142"/>
      <c r="I60" s="142"/>
      <c r="J60" s="142"/>
      <c r="K60" s="142"/>
      <c r="L60" s="142"/>
      <c r="M60" s="142"/>
      <c r="N60" s="142"/>
      <c r="O60" s="142"/>
      <c r="P60" s="142"/>
      <c r="Q60" s="142"/>
      <c r="R60" s="142"/>
      <c r="S60" s="142"/>
      <c r="T60" s="142"/>
      <c r="U60" s="142"/>
      <c r="V60" s="142"/>
      <c r="W60" s="142"/>
      <c r="X60" s="142"/>
    </row>
    <row r="61" spans="1:24" s="1" customFormat="1" ht="12.75" customHeight="1" x14ac:dyDescent="0.2">
      <c r="A61" s="158" t="s">
        <v>2072</v>
      </c>
      <c r="B61" s="103" t="s">
        <v>2073</v>
      </c>
      <c r="C61" s="159" t="s">
        <v>2072</v>
      </c>
      <c r="D61" s="162">
        <v>0</v>
      </c>
      <c r="E61" s="162">
        <v>0</v>
      </c>
      <c r="F61" s="161" t="str">
        <f t="shared" si="1"/>
        <v>-</v>
      </c>
      <c r="G61" s="142"/>
      <c r="H61" s="142"/>
      <c r="I61" s="142"/>
      <c r="J61" s="142"/>
      <c r="K61" s="142"/>
      <c r="L61" s="142"/>
      <c r="M61" s="142"/>
      <c r="N61" s="142"/>
      <c r="O61" s="142"/>
      <c r="P61" s="142"/>
      <c r="Q61" s="142"/>
      <c r="R61" s="142"/>
      <c r="S61" s="142"/>
      <c r="T61" s="142"/>
      <c r="U61" s="142"/>
      <c r="V61" s="142"/>
      <c r="W61" s="142"/>
      <c r="X61" s="142"/>
    </row>
    <row r="62" spans="1:24" s="1" customFormat="1" ht="12.75" customHeight="1" x14ac:dyDescent="0.2">
      <c r="A62" s="158" t="s">
        <v>2074</v>
      </c>
      <c r="B62" s="103" t="s">
        <v>2075</v>
      </c>
      <c r="C62" s="159" t="s">
        <v>2074</v>
      </c>
      <c r="D62" s="162">
        <v>0</v>
      </c>
      <c r="E62" s="162">
        <v>0</v>
      </c>
      <c r="F62" s="161" t="str">
        <f t="shared" si="1"/>
        <v>-</v>
      </c>
      <c r="G62" s="142"/>
      <c r="H62" s="142"/>
      <c r="I62" s="142"/>
      <c r="J62" s="142"/>
      <c r="K62" s="142"/>
      <c r="L62" s="142"/>
      <c r="M62" s="142"/>
      <c r="N62" s="142"/>
      <c r="O62" s="142"/>
      <c r="P62" s="142"/>
      <c r="Q62" s="142"/>
      <c r="R62" s="142"/>
      <c r="S62" s="142"/>
      <c r="T62" s="142"/>
      <c r="U62" s="142"/>
      <c r="V62" s="142"/>
      <c r="W62" s="142"/>
      <c r="X62" s="142"/>
    </row>
    <row r="63" spans="1:24" s="1" customFormat="1" ht="12.75" customHeight="1" x14ac:dyDescent="0.2">
      <c r="A63" s="158" t="s">
        <v>2076</v>
      </c>
      <c r="B63" s="103" t="s">
        <v>2077</v>
      </c>
      <c r="C63" s="159" t="s">
        <v>2076</v>
      </c>
      <c r="D63" s="160">
        <f>SUM(D64:D67)</f>
        <v>0</v>
      </c>
      <c r="E63" s="160">
        <f>SUM(E64:E67)</f>
        <v>0</v>
      </c>
      <c r="F63" s="161" t="str">
        <f t="shared" si="1"/>
        <v>-</v>
      </c>
      <c r="G63" s="142"/>
      <c r="H63" s="142"/>
      <c r="I63" s="142"/>
      <c r="J63" s="142"/>
      <c r="K63" s="142"/>
      <c r="L63" s="142"/>
      <c r="M63" s="142"/>
      <c r="N63" s="142"/>
      <c r="O63" s="142"/>
      <c r="P63" s="142"/>
      <c r="Q63" s="142"/>
      <c r="R63" s="142"/>
      <c r="S63" s="142"/>
      <c r="T63" s="142"/>
      <c r="U63" s="142"/>
      <c r="V63" s="142"/>
      <c r="W63" s="142"/>
      <c r="X63" s="142"/>
    </row>
    <row r="64" spans="1:24" s="1" customFormat="1" ht="12.75" customHeight="1" x14ac:dyDescent="0.2">
      <c r="A64" s="158" t="s">
        <v>2078</v>
      </c>
      <c r="B64" s="103" t="s">
        <v>2079</v>
      </c>
      <c r="C64" s="159" t="s">
        <v>2078</v>
      </c>
      <c r="D64" s="162">
        <v>0</v>
      </c>
      <c r="E64" s="162">
        <v>0</v>
      </c>
      <c r="F64" s="161" t="str">
        <f t="shared" si="1"/>
        <v>-</v>
      </c>
      <c r="G64" s="142"/>
      <c r="H64" s="142"/>
      <c r="I64" s="142"/>
      <c r="J64" s="142"/>
      <c r="K64" s="142"/>
      <c r="L64" s="142"/>
      <c r="M64" s="142"/>
      <c r="N64" s="142"/>
      <c r="O64" s="142"/>
      <c r="P64" s="142"/>
      <c r="Q64" s="142"/>
      <c r="R64" s="142"/>
      <c r="S64" s="142"/>
      <c r="T64" s="142"/>
      <c r="U64" s="142"/>
      <c r="V64" s="142"/>
      <c r="W64" s="142"/>
      <c r="X64" s="142"/>
    </row>
    <row r="65" spans="1:24" s="1" customFormat="1" ht="12.75" customHeight="1" x14ac:dyDescent="0.2">
      <c r="A65" s="158" t="s">
        <v>2080</v>
      </c>
      <c r="B65" s="103" t="s">
        <v>2081</v>
      </c>
      <c r="C65" s="159" t="s">
        <v>2080</v>
      </c>
      <c r="D65" s="162">
        <v>0</v>
      </c>
      <c r="E65" s="162">
        <v>0</v>
      </c>
      <c r="F65" s="161" t="str">
        <f t="shared" si="1"/>
        <v>-</v>
      </c>
      <c r="G65" s="142"/>
      <c r="H65" s="142"/>
      <c r="I65" s="142"/>
      <c r="J65" s="142"/>
      <c r="K65" s="142"/>
      <c r="L65" s="142"/>
      <c r="M65" s="142"/>
      <c r="N65" s="142"/>
      <c r="O65" s="142"/>
      <c r="P65" s="142"/>
      <c r="Q65" s="142"/>
      <c r="R65" s="142"/>
      <c r="S65" s="142"/>
      <c r="T65" s="142"/>
      <c r="U65" s="142"/>
      <c r="V65" s="142"/>
      <c r="W65" s="142"/>
      <c r="X65" s="142"/>
    </row>
    <row r="66" spans="1:24" s="1" customFormat="1" ht="12.75" customHeight="1" x14ac:dyDescent="0.2">
      <c r="A66" s="158" t="s">
        <v>2082</v>
      </c>
      <c r="B66" s="103" t="s">
        <v>2083</v>
      </c>
      <c r="C66" s="159" t="s">
        <v>2082</v>
      </c>
      <c r="D66" s="162">
        <v>0</v>
      </c>
      <c r="E66" s="162">
        <v>0</v>
      </c>
      <c r="F66" s="161" t="str">
        <f t="shared" si="1"/>
        <v>-</v>
      </c>
      <c r="G66" s="142"/>
      <c r="H66" s="142"/>
      <c r="I66" s="142"/>
      <c r="J66" s="142"/>
      <c r="K66" s="142"/>
      <c r="L66" s="142"/>
      <c r="M66" s="142"/>
      <c r="N66" s="142"/>
      <c r="O66" s="142"/>
      <c r="P66" s="142"/>
      <c r="Q66" s="142"/>
      <c r="R66" s="142"/>
      <c r="S66" s="142"/>
      <c r="T66" s="142"/>
      <c r="U66" s="142"/>
      <c r="V66" s="142"/>
      <c r="W66" s="142"/>
      <c r="X66" s="142"/>
    </row>
    <row r="67" spans="1:24" s="1" customFormat="1" ht="12.75" customHeight="1" x14ac:dyDescent="0.2">
      <c r="A67" s="158" t="s">
        <v>2084</v>
      </c>
      <c r="B67" s="103" t="s">
        <v>2085</v>
      </c>
      <c r="C67" s="159" t="s">
        <v>2084</v>
      </c>
      <c r="D67" s="162">
        <v>0</v>
      </c>
      <c r="E67" s="162">
        <v>0</v>
      </c>
      <c r="F67" s="161" t="str">
        <f t="shared" si="1"/>
        <v>-</v>
      </c>
      <c r="G67" s="142"/>
      <c r="H67" s="142"/>
      <c r="I67" s="142"/>
      <c r="J67" s="142"/>
      <c r="K67" s="142"/>
      <c r="L67" s="142"/>
      <c r="M67" s="142"/>
      <c r="N67" s="142"/>
      <c r="O67" s="142"/>
      <c r="P67" s="142"/>
      <c r="Q67" s="142"/>
      <c r="R67" s="142"/>
      <c r="S67" s="142"/>
      <c r="T67" s="142"/>
      <c r="U67" s="142"/>
      <c r="V67" s="142"/>
      <c r="W67" s="142"/>
      <c r="X67" s="142"/>
    </row>
    <row r="68" spans="1:24" s="1" customFormat="1" ht="12.75" customHeight="1" x14ac:dyDescent="0.2">
      <c r="A68" s="158" t="s">
        <v>2086</v>
      </c>
      <c r="B68" s="103" t="s">
        <v>2087</v>
      </c>
      <c r="C68" s="159" t="s">
        <v>2086</v>
      </c>
      <c r="D68" s="160">
        <f>D69+D78+D87+D118+D134+D146+D164+D170</f>
        <v>1369990</v>
      </c>
      <c r="E68" s="160">
        <f>E69+E78+E87+E118+E134+E146+E164+E170</f>
        <v>1200456.26</v>
      </c>
      <c r="F68" s="161">
        <f t="shared" si="1"/>
        <v>87.625184125431574</v>
      </c>
      <c r="G68" s="142"/>
      <c r="H68" s="142"/>
      <c r="I68" s="142"/>
      <c r="J68" s="142"/>
      <c r="K68" s="142"/>
      <c r="L68" s="142"/>
      <c r="M68" s="142"/>
      <c r="N68" s="142"/>
      <c r="O68" s="142"/>
      <c r="P68" s="142"/>
      <c r="Q68" s="142"/>
      <c r="R68" s="142"/>
      <c r="S68" s="142"/>
      <c r="T68" s="142"/>
      <c r="U68" s="142"/>
      <c r="V68" s="142"/>
      <c r="W68" s="142"/>
      <c r="X68" s="142"/>
    </row>
    <row r="69" spans="1:24" s="1" customFormat="1" ht="12.75" customHeight="1" x14ac:dyDescent="0.2">
      <c r="A69" s="158" t="s">
        <v>1290</v>
      </c>
      <c r="B69" s="103" t="s">
        <v>2088</v>
      </c>
      <c r="C69" s="159" t="s">
        <v>1290</v>
      </c>
      <c r="D69" s="160">
        <f>+D70+D75+D76+D77</f>
        <v>344448</v>
      </c>
      <c r="E69" s="160">
        <f>+E70+E75+E76+E77</f>
        <v>0</v>
      </c>
      <c r="F69" s="161">
        <f t="shared" si="1"/>
        <v>0</v>
      </c>
      <c r="G69" s="142"/>
      <c r="H69" s="142"/>
      <c r="I69" s="142"/>
      <c r="J69" s="142"/>
      <c r="K69" s="142"/>
      <c r="L69" s="142"/>
      <c r="M69" s="142"/>
      <c r="N69" s="142"/>
      <c r="O69" s="142"/>
      <c r="P69" s="142"/>
      <c r="Q69" s="142"/>
      <c r="R69" s="142"/>
      <c r="S69" s="142"/>
      <c r="T69" s="142"/>
      <c r="U69" s="142"/>
      <c r="V69" s="142"/>
      <c r="W69" s="142"/>
      <c r="X69" s="142"/>
    </row>
    <row r="70" spans="1:24" s="1" customFormat="1" ht="12.75" customHeight="1" x14ac:dyDescent="0.2">
      <c r="A70" s="158" t="s">
        <v>2089</v>
      </c>
      <c r="B70" s="103" t="s">
        <v>2090</v>
      </c>
      <c r="C70" s="159" t="s">
        <v>2089</v>
      </c>
      <c r="D70" s="160">
        <f>SUM(D71:D74)</f>
        <v>343133</v>
      </c>
      <c r="E70" s="160">
        <f>SUM(E71:E74)</f>
        <v>0</v>
      </c>
      <c r="F70" s="161">
        <f t="shared" ref="F70:F101" si="2">IF(D70&gt;0,IF(E70/D70&gt;=100,"&gt;&gt;100",E70/D70*100),"-")</f>
        <v>0</v>
      </c>
      <c r="G70" s="142"/>
      <c r="H70" s="142"/>
      <c r="I70" s="142"/>
      <c r="J70" s="142"/>
      <c r="K70" s="142"/>
      <c r="L70" s="142"/>
      <c r="M70" s="142"/>
      <c r="N70" s="142"/>
      <c r="O70" s="142"/>
      <c r="P70" s="142"/>
      <c r="Q70" s="142"/>
      <c r="R70" s="142"/>
      <c r="S70" s="142"/>
      <c r="T70" s="142"/>
      <c r="U70" s="142"/>
      <c r="V70" s="142"/>
      <c r="W70" s="142"/>
      <c r="X70" s="142"/>
    </row>
    <row r="71" spans="1:24" s="1" customFormat="1" ht="12.75" customHeight="1" x14ac:dyDescent="0.2">
      <c r="A71" s="158" t="s">
        <v>2091</v>
      </c>
      <c r="B71" s="103" t="s">
        <v>2092</v>
      </c>
      <c r="C71" s="159" t="s">
        <v>2091</v>
      </c>
      <c r="D71" s="162">
        <v>0</v>
      </c>
      <c r="E71" s="162">
        <v>0</v>
      </c>
      <c r="F71" s="161" t="str">
        <f t="shared" si="2"/>
        <v>-</v>
      </c>
      <c r="G71" s="142"/>
      <c r="H71" s="142"/>
      <c r="I71" s="142"/>
      <c r="J71" s="142"/>
      <c r="K71" s="142"/>
      <c r="L71" s="142"/>
      <c r="M71" s="142"/>
      <c r="N71" s="142"/>
      <c r="O71" s="142"/>
      <c r="P71" s="142"/>
      <c r="Q71" s="142"/>
      <c r="R71" s="142"/>
      <c r="S71" s="142"/>
      <c r="T71" s="142"/>
      <c r="U71" s="142"/>
      <c r="V71" s="142"/>
      <c r="W71" s="142"/>
      <c r="X71" s="142"/>
    </row>
    <row r="72" spans="1:24" s="1" customFormat="1" ht="12.75" customHeight="1" x14ac:dyDescent="0.2">
      <c r="A72" s="158" t="s">
        <v>2093</v>
      </c>
      <c r="B72" s="103" t="s">
        <v>2094</v>
      </c>
      <c r="C72" s="159" t="s">
        <v>2093</v>
      </c>
      <c r="D72" s="162">
        <v>343133</v>
      </c>
      <c r="E72" s="162">
        <v>0</v>
      </c>
      <c r="F72" s="161">
        <f t="shared" si="2"/>
        <v>0</v>
      </c>
      <c r="G72" s="142"/>
      <c r="H72" s="142"/>
      <c r="I72" s="142"/>
      <c r="J72" s="142"/>
      <c r="K72" s="142"/>
      <c r="L72" s="142"/>
      <c r="M72" s="142"/>
      <c r="N72" s="142"/>
      <c r="O72" s="142"/>
      <c r="P72" s="142"/>
      <c r="Q72" s="142"/>
      <c r="R72" s="142"/>
      <c r="S72" s="142"/>
      <c r="T72" s="142"/>
      <c r="U72" s="142"/>
      <c r="V72" s="142"/>
      <c r="W72" s="142"/>
      <c r="X72" s="142"/>
    </row>
    <row r="73" spans="1:24" s="1" customFormat="1" ht="12.75" customHeight="1" x14ac:dyDescent="0.2">
      <c r="A73" s="158" t="s">
        <v>2095</v>
      </c>
      <c r="B73" s="103" t="s">
        <v>2096</v>
      </c>
      <c r="C73" s="159" t="s">
        <v>2095</v>
      </c>
      <c r="D73" s="162">
        <v>0</v>
      </c>
      <c r="E73" s="162">
        <v>0</v>
      </c>
      <c r="F73" s="161" t="str">
        <f t="shared" si="2"/>
        <v>-</v>
      </c>
      <c r="G73" s="142"/>
      <c r="H73" s="142"/>
      <c r="I73" s="142"/>
      <c r="J73" s="142"/>
      <c r="K73" s="142"/>
      <c r="L73" s="142"/>
      <c r="M73" s="142"/>
      <c r="N73" s="142"/>
      <c r="O73" s="142"/>
      <c r="P73" s="142"/>
      <c r="Q73" s="142"/>
      <c r="R73" s="142"/>
      <c r="S73" s="142"/>
      <c r="T73" s="142"/>
      <c r="U73" s="142"/>
      <c r="V73" s="142"/>
      <c r="W73" s="142"/>
      <c r="X73" s="142"/>
    </row>
    <row r="74" spans="1:24" s="1" customFormat="1" ht="12.75" customHeight="1" x14ac:dyDescent="0.2">
      <c r="A74" s="158" t="s">
        <v>2097</v>
      </c>
      <c r="B74" s="103" t="s">
        <v>2098</v>
      </c>
      <c r="C74" s="159" t="s">
        <v>2097</v>
      </c>
      <c r="D74" s="162">
        <v>0</v>
      </c>
      <c r="E74" s="162">
        <v>0</v>
      </c>
      <c r="F74" s="161" t="str">
        <f t="shared" si="2"/>
        <v>-</v>
      </c>
      <c r="G74" s="142"/>
      <c r="H74" s="142"/>
      <c r="I74" s="142"/>
      <c r="J74" s="142"/>
      <c r="K74" s="142"/>
      <c r="L74" s="142"/>
      <c r="M74" s="142"/>
      <c r="N74" s="142"/>
      <c r="O74" s="142"/>
      <c r="P74" s="142"/>
      <c r="Q74" s="142"/>
      <c r="R74" s="142"/>
      <c r="S74" s="142"/>
      <c r="T74" s="142"/>
      <c r="U74" s="142"/>
      <c r="V74" s="142"/>
      <c r="W74" s="142"/>
      <c r="X74" s="142"/>
    </row>
    <row r="75" spans="1:24" s="1" customFormat="1" ht="12.75" customHeight="1" x14ac:dyDescent="0.2">
      <c r="A75" s="158" t="s">
        <v>2099</v>
      </c>
      <c r="B75" s="103" t="s">
        <v>2100</v>
      </c>
      <c r="C75" s="159" t="s">
        <v>2099</v>
      </c>
      <c r="D75" s="162">
        <v>0</v>
      </c>
      <c r="E75" s="162">
        <v>0</v>
      </c>
      <c r="F75" s="161" t="str">
        <f t="shared" si="2"/>
        <v>-</v>
      </c>
      <c r="G75" s="142"/>
      <c r="H75" s="142"/>
      <c r="I75" s="142"/>
      <c r="J75" s="142"/>
      <c r="K75" s="142"/>
      <c r="L75" s="142"/>
      <c r="M75" s="142"/>
      <c r="N75" s="142"/>
      <c r="O75" s="142"/>
      <c r="P75" s="142"/>
      <c r="Q75" s="142"/>
      <c r="R75" s="142"/>
      <c r="S75" s="142"/>
      <c r="T75" s="142"/>
      <c r="U75" s="142"/>
      <c r="V75" s="142"/>
      <c r="W75" s="142"/>
      <c r="X75" s="142"/>
    </row>
    <row r="76" spans="1:24" s="1" customFormat="1" ht="12.75" customHeight="1" x14ac:dyDescent="0.2">
      <c r="A76" s="158" t="s">
        <v>2101</v>
      </c>
      <c r="B76" s="103" t="s">
        <v>2102</v>
      </c>
      <c r="C76" s="159" t="s">
        <v>2101</v>
      </c>
      <c r="D76" s="162">
        <v>1315</v>
      </c>
      <c r="E76" s="162">
        <v>0</v>
      </c>
      <c r="F76" s="161">
        <f t="shared" si="2"/>
        <v>0</v>
      </c>
      <c r="G76" s="142"/>
      <c r="H76" s="142"/>
      <c r="I76" s="142"/>
      <c r="J76" s="142"/>
      <c r="K76" s="142"/>
      <c r="L76" s="142"/>
      <c r="M76" s="142"/>
      <c r="N76" s="142"/>
      <c r="O76" s="142"/>
      <c r="P76" s="142"/>
      <c r="Q76" s="142"/>
      <c r="R76" s="142"/>
      <c r="S76" s="142"/>
      <c r="T76" s="142"/>
      <c r="U76" s="142"/>
      <c r="V76" s="142"/>
      <c r="W76" s="142"/>
      <c r="X76" s="142"/>
    </row>
    <row r="77" spans="1:24" s="1" customFormat="1" ht="12.75" customHeight="1" x14ac:dyDescent="0.2">
      <c r="A77" s="158" t="s">
        <v>2103</v>
      </c>
      <c r="B77" s="103" t="s">
        <v>2104</v>
      </c>
      <c r="C77" s="159" t="s">
        <v>2103</v>
      </c>
      <c r="D77" s="162">
        <v>0</v>
      </c>
      <c r="E77" s="162">
        <v>0</v>
      </c>
      <c r="F77" s="161" t="str">
        <f t="shared" si="2"/>
        <v>-</v>
      </c>
      <c r="G77" s="142"/>
      <c r="H77" s="142"/>
      <c r="I77" s="142"/>
      <c r="J77" s="142"/>
      <c r="K77" s="142"/>
      <c r="L77" s="142"/>
      <c r="M77" s="142"/>
      <c r="N77" s="142"/>
      <c r="O77" s="142"/>
      <c r="P77" s="142"/>
      <c r="Q77" s="142"/>
      <c r="R77" s="142"/>
      <c r="S77" s="142"/>
      <c r="T77" s="142"/>
      <c r="U77" s="142"/>
      <c r="V77" s="142"/>
      <c r="W77" s="142"/>
      <c r="X77" s="142"/>
    </row>
    <row r="78" spans="1:24" s="1" customFormat="1" ht="24" customHeight="1" x14ac:dyDescent="0.2">
      <c r="A78" s="158" t="s">
        <v>2105</v>
      </c>
      <c r="B78" s="103" t="s">
        <v>2106</v>
      </c>
      <c r="C78" s="159" t="s">
        <v>2105</v>
      </c>
      <c r="D78" s="160">
        <f>D79+SUM(D82:D84)-D85+D86</f>
        <v>94612</v>
      </c>
      <c r="E78" s="160">
        <f>E79+SUM(E82:E84)-E85+E86</f>
        <v>98655.01</v>
      </c>
      <c r="F78" s="161">
        <f t="shared" si="2"/>
        <v>104.27325286433009</v>
      </c>
      <c r="G78" s="142"/>
      <c r="H78" s="142"/>
      <c r="I78" s="142"/>
      <c r="J78" s="142"/>
      <c r="K78" s="142"/>
      <c r="L78" s="142"/>
      <c r="M78" s="142"/>
      <c r="N78" s="142"/>
      <c r="O78" s="142"/>
      <c r="P78" s="142"/>
      <c r="Q78" s="142"/>
      <c r="R78" s="142"/>
      <c r="S78" s="142"/>
      <c r="T78" s="142"/>
      <c r="U78" s="142"/>
      <c r="V78" s="142"/>
      <c r="W78" s="142"/>
      <c r="X78" s="142"/>
    </row>
    <row r="79" spans="1:24" s="1" customFormat="1" ht="12.75" customHeight="1" x14ac:dyDescent="0.2">
      <c r="A79" s="158" t="s">
        <v>2107</v>
      </c>
      <c r="B79" s="103" t="s">
        <v>2108</v>
      </c>
      <c r="C79" s="159" t="s">
        <v>2107</v>
      </c>
      <c r="D79" s="160">
        <f>SUM(D80:D81)</f>
        <v>0</v>
      </c>
      <c r="E79" s="160">
        <f>SUM(E80:E81)</f>
        <v>0</v>
      </c>
      <c r="F79" s="161" t="str">
        <f t="shared" si="2"/>
        <v>-</v>
      </c>
      <c r="G79" s="142"/>
      <c r="H79" s="142"/>
      <c r="I79" s="142"/>
      <c r="J79" s="142"/>
      <c r="K79" s="142"/>
      <c r="L79" s="142"/>
      <c r="M79" s="142"/>
      <c r="N79" s="142"/>
      <c r="O79" s="142"/>
      <c r="P79" s="142"/>
      <c r="Q79" s="142"/>
      <c r="R79" s="142"/>
      <c r="S79" s="142"/>
      <c r="T79" s="142"/>
      <c r="U79" s="142"/>
      <c r="V79" s="142"/>
      <c r="W79" s="142"/>
      <c r="X79" s="142"/>
    </row>
    <row r="80" spans="1:24" s="1" customFormat="1" ht="12.75" customHeight="1" x14ac:dyDescent="0.2">
      <c r="A80" s="158" t="s">
        <v>2109</v>
      </c>
      <c r="B80" s="103" t="s">
        <v>2110</v>
      </c>
      <c r="C80" s="159" t="s">
        <v>2109</v>
      </c>
      <c r="D80" s="162">
        <v>0</v>
      </c>
      <c r="E80" s="162">
        <v>0</v>
      </c>
      <c r="F80" s="161" t="str">
        <f t="shared" si="2"/>
        <v>-</v>
      </c>
      <c r="G80" s="142"/>
      <c r="H80" s="142"/>
      <c r="I80" s="142"/>
      <c r="J80" s="142"/>
      <c r="K80" s="142"/>
      <c r="L80" s="142"/>
      <c r="M80" s="142"/>
      <c r="N80" s="142"/>
      <c r="O80" s="142"/>
      <c r="P80" s="142"/>
      <c r="Q80" s="142"/>
      <c r="R80" s="142"/>
      <c r="S80" s="142"/>
      <c r="T80" s="142"/>
      <c r="U80" s="142"/>
      <c r="V80" s="142"/>
      <c r="W80" s="142"/>
      <c r="X80" s="142"/>
    </row>
    <row r="81" spans="1:24" s="1" customFormat="1" ht="12.75" customHeight="1" x14ac:dyDescent="0.2">
      <c r="A81" s="158" t="s">
        <v>2111</v>
      </c>
      <c r="B81" s="103" t="s">
        <v>2112</v>
      </c>
      <c r="C81" s="159" t="s">
        <v>2111</v>
      </c>
      <c r="D81" s="162">
        <v>0</v>
      </c>
      <c r="E81" s="162">
        <v>0</v>
      </c>
      <c r="F81" s="161" t="str">
        <f t="shared" si="2"/>
        <v>-</v>
      </c>
      <c r="G81" s="142"/>
      <c r="H81" s="142"/>
      <c r="I81" s="142"/>
      <c r="J81" s="142"/>
      <c r="K81" s="142"/>
      <c r="L81" s="142"/>
      <c r="M81" s="142"/>
      <c r="N81" s="142"/>
      <c r="O81" s="142"/>
      <c r="P81" s="142"/>
      <c r="Q81" s="142"/>
      <c r="R81" s="142"/>
      <c r="S81" s="142"/>
      <c r="T81" s="142"/>
      <c r="U81" s="142"/>
      <c r="V81" s="142"/>
      <c r="W81" s="142"/>
      <c r="X81" s="142"/>
    </row>
    <row r="82" spans="1:24" s="1" customFormat="1" ht="12.75" customHeight="1" x14ac:dyDescent="0.2">
      <c r="A82" s="158" t="s">
        <v>2113</v>
      </c>
      <c r="B82" s="103" t="s">
        <v>2114</v>
      </c>
      <c r="C82" s="159" t="s">
        <v>2113</v>
      </c>
      <c r="D82" s="162">
        <v>0</v>
      </c>
      <c r="E82" s="162">
        <v>0</v>
      </c>
      <c r="F82" s="161" t="str">
        <f t="shared" si="2"/>
        <v>-</v>
      </c>
      <c r="G82" s="142"/>
      <c r="H82" s="142"/>
      <c r="I82" s="142"/>
      <c r="J82" s="142"/>
      <c r="K82" s="142"/>
      <c r="L82" s="142"/>
      <c r="M82" s="142"/>
      <c r="N82" s="142"/>
      <c r="O82" s="142"/>
      <c r="P82" s="142"/>
      <c r="Q82" s="142"/>
      <c r="R82" s="142"/>
      <c r="S82" s="142"/>
      <c r="T82" s="142"/>
      <c r="U82" s="142"/>
      <c r="V82" s="142"/>
      <c r="W82" s="142"/>
      <c r="X82" s="142"/>
    </row>
    <row r="83" spans="1:24" s="1" customFormat="1" ht="12.75" customHeight="1" x14ac:dyDescent="0.2">
      <c r="A83" s="158" t="s">
        <v>2115</v>
      </c>
      <c r="B83" s="103" t="s">
        <v>2116</v>
      </c>
      <c r="C83" s="159" t="s">
        <v>2115</v>
      </c>
      <c r="D83" s="162">
        <v>229</v>
      </c>
      <c r="E83" s="162">
        <v>0</v>
      </c>
      <c r="F83" s="161">
        <f t="shared" si="2"/>
        <v>0</v>
      </c>
      <c r="G83" s="142"/>
      <c r="H83" s="142"/>
      <c r="I83" s="142"/>
      <c r="J83" s="142"/>
      <c r="K83" s="142"/>
      <c r="L83" s="142"/>
      <c r="M83" s="142"/>
      <c r="N83" s="142"/>
      <c r="O83" s="142"/>
      <c r="P83" s="142"/>
      <c r="Q83" s="142"/>
      <c r="R83" s="142"/>
      <c r="S83" s="142"/>
      <c r="T83" s="142"/>
      <c r="U83" s="142"/>
      <c r="V83" s="142"/>
      <c r="W83" s="142"/>
      <c r="X83" s="142"/>
    </row>
    <row r="84" spans="1:24" s="1" customFormat="1" ht="12.75" customHeight="1" x14ac:dyDescent="0.2">
      <c r="A84" s="158" t="s">
        <v>2117</v>
      </c>
      <c r="B84" s="103" t="s">
        <v>2118</v>
      </c>
      <c r="C84" s="159" t="s">
        <v>2117</v>
      </c>
      <c r="D84" s="162">
        <v>0</v>
      </c>
      <c r="E84" s="162">
        <v>0</v>
      </c>
      <c r="F84" s="161" t="str">
        <f t="shared" si="2"/>
        <v>-</v>
      </c>
      <c r="G84" s="142"/>
      <c r="H84" s="142"/>
      <c r="I84" s="142"/>
      <c r="J84" s="142"/>
      <c r="K84" s="142"/>
      <c r="L84" s="142"/>
      <c r="M84" s="142"/>
      <c r="N84" s="142"/>
      <c r="O84" s="142"/>
      <c r="P84" s="142"/>
      <c r="Q84" s="142"/>
      <c r="R84" s="142"/>
      <c r="S84" s="142"/>
      <c r="T84" s="142"/>
      <c r="U84" s="142"/>
      <c r="V84" s="142"/>
      <c r="W84" s="142"/>
      <c r="X84" s="142"/>
    </row>
    <row r="85" spans="1:24" s="1" customFormat="1" ht="24" customHeight="1" x14ac:dyDescent="0.2">
      <c r="A85" s="158" t="s">
        <v>2119</v>
      </c>
      <c r="B85" s="103" t="s">
        <v>2120</v>
      </c>
      <c r="C85" s="159" t="s">
        <v>2119</v>
      </c>
      <c r="D85" s="162">
        <v>0</v>
      </c>
      <c r="E85" s="162">
        <v>0</v>
      </c>
      <c r="F85" s="161" t="str">
        <f t="shared" si="2"/>
        <v>-</v>
      </c>
      <c r="G85" s="142"/>
      <c r="H85" s="142"/>
      <c r="I85" s="142"/>
      <c r="J85" s="142"/>
      <c r="K85" s="142"/>
      <c r="L85" s="142"/>
      <c r="M85" s="142"/>
      <c r="N85" s="142"/>
      <c r="O85" s="142"/>
      <c r="P85" s="142"/>
      <c r="Q85" s="142"/>
      <c r="R85" s="142"/>
      <c r="S85" s="142"/>
      <c r="T85" s="142"/>
      <c r="U85" s="142"/>
      <c r="V85" s="142"/>
      <c r="W85" s="142"/>
      <c r="X85" s="142"/>
    </row>
    <row r="86" spans="1:24" s="1" customFormat="1" ht="12.75" customHeight="1" x14ac:dyDescent="0.2">
      <c r="A86" s="158" t="s">
        <v>2121</v>
      </c>
      <c r="B86" s="103" t="s">
        <v>2122</v>
      </c>
      <c r="C86" s="159" t="s">
        <v>2121</v>
      </c>
      <c r="D86" s="162">
        <v>94383</v>
      </c>
      <c r="E86" s="162">
        <v>98655.01</v>
      </c>
      <c r="F86" s="161">
        <f t="shared" si="2"/>
        <v>104.52624943051185</v>
      </c>
      <c r="G86" s="142"/>
      <c r="H86" s="142"/>
      <c r="I86" s="142"/>
      <c r="J86" s="142"/>
      <c r="K86" s="142"/>
      <c r="L86" s="142"/>
      <c r="M86" s="142"/>
      <c r="N86" s="142"/>
      <c r="O86" s="142"/>
      <c r="P86" s="142"/>
      <c r="Q86" s="142"/>
      <c r="R86" s="142"/>
      <c r="S86" s="142"/>
      <c r="T86" s="142"/>
      <c r="U86" s="142"/>
      <c r="V86" s="142"/>
      <c r="W86" s="142"/>
      <c r="X86" s="142"/>
    </row>
    <row r="87" spans="1:24" s="1" customFormat="1" ht="12.75" customHeight="1" x14ac:dyDescent="0.2">
      <c r="A87" s="158" t="s">
        <v>2123</v>
      </c>
      <c r="B87" s="103" t="s">
        <v>2124</v>
      </c>
      <c r="C87" s="159" t="s">
        <v>2123</v>
      </c>
      <c r="D87" s="160">
        <f>D88+D106-D117</f>
        <v>0</v>
      </c>
      <c r="E87" s="160">
        <f>E88+E106-E117</f>
        <v>0</v>
      </c>
      <c r="F87" s="161" t="str">
        <f t="shared" si="2"/>
        <v>-</v>
      </c>
      <c r="G87" s="142"/>
      <c r="H87" s="142"/>
      <c r="I87" s="142"/>
      <c r="J87" s="142"/>
      <c r="K87" s="142"/>
      <c r="L87" s="142"/>
      <c r="M87" s="142"/>
      <c r="N87" s="142"/>
      <c r="O87" s="142"/>
      <c r="P87" s="142"/>
      <c r="Q87" s="142"/>
      <c r="R87" s="142"/>
      <c r="S87" s="142"/>
      <c r="T87" s="142"/>
      <c r="U87" s="142"/>
      <c r="V87" s="142"/>
      <c r="W87" s="142"/>
      <c r="X87" s="142"/>
    </row>
    <row r="88" spans="1:24" s="1" customFormat="1" ht="36" customHeight="1" x14ac:dyDescent="0.2">
      <c r="A88" s="158"/>
      <c r="B88" s="103" t="s">
        <v>2125</v>
      </c>
      <c r="C88" s="159" t="s">
        <v>2126</v>
      </c>
      <c r="D88" s="160">
        <f>SUM(D89:D105)</f>
        <v>0</v>
      </c>
      <c r="E88" s="160">
        <f>SUM(E89:E105)</f>
        <v>0</v>
      </c>
      <c r="F88" s="161" t="str">
        <f t="shared" si="2"/>
        <v>-</v>
      </c>
      <c r="G88" s="142"/>
      <c r="H88" s="142"/>
      <c r="I88" s="142"/>
      <c r="J88" s="142"/>
      <c r="K88" s="142"/>
      <c r="L88" s="142"/>
      <c r="M88" s="142"/>
      <c r="N88" s="142"/>
      <c r="O88" s="142"/>
      <c r="P88" s="142"/>
      <c r="Q88" s="142"/>
      <c r="R88" s="142"/>
      <c r="S88" s="142"/>
      <c r="T88" s="142"/>
      <c r="U88" s="142"/>
      <c r="V88" s="142"/>
      <c r="W88" s="142"/>
      <c r="X88" s="142"/>
    </row>
    <row r="89" spans="1:24" s="1" customFormat="1" ht="12.75" customHeight="1" x14ac:dyDescent="0.2">
      <c r="A89" s="158" t="s">
        <v>2127</v>
      </c>
      <c r="B89" s="103" t="s">
        <v>2128</v>
      </c>
      <c r="C89" s="159" t="s">
        <v>2127</v>
      </c>
      <c r="D89" s="162">
        <v>0</v>
      </c>
      <c r="E89" s="162">
        <v>0</v>
      </c>
      <c r="F89" s="161" t="str">
        <f t="shared" si="2"/>
        <v>-</v>
      </c>
      <c r="G89" s="142"/>
      <c r="H89" s="142"/>
      <c r="I89" s="142"/>
      <c r="J89" s="142"/>
      <c r="K89" s="142"/>
      <c r="L89" s="142"/>
      <c r="M89" s="142"/>
      <c r="N89" s="142"/>
      <c r="O89" s="142"/>
      <c r="P89" s="142"/>
      <c r="Q89" s="142"/>
      <c r="R89" s="142"/>
      <c r="S89" s="142"/>
      <c r="T89" s="142"/>
      <c r="U89" s="142"/>
      <c r="V89" s="142"/>
      <c r="W89" s="142"/>
      <c r="X89" s="142"/>
    </row>
    <row r="90" spans="1:24" s="1" customFormat="1" ht="12.75" customHeight="1" x14ac:dyDescent="0.2">
      <c r="A90" s="158" t="s">
        <v>2129</v>
      </c>
      <c r="B90" s="103" t="s">
        <v>2130</v>
      </c>
      <c r="C90" s="159" t="s">
        <v>2129</v>
      </c>
      <c r="D90" s="162">
        <v>0</v>
      </c>
      <c r="E90" s="162">
        <v>0</v>
      </c>
      <c r="F90" s="161" t="str">
        <f t="shared" si="2"/>
        <v>-</v>
      </c>
      <c r="G90" s="142"/>
      <c r="H90" s="142"/>
      <c r="I90" s="142"/>
      <c r="J90" s="142"/>
      <c r="K90" s="142"/>
      <c r="L90" s="142"/>
      <c r="M90" s="142"/>
      <c r="N90" s="142"/>
      <c r="O90" s="142"/>
      <c r="P90" s="142"/>
      <c r="Q90" s="142"/>
      <c r="R90" s="142"/>
      <c r="S90" s="142"/>
      <c r="T90" s="142"/>
      <c r="U90" s="142"/>
      <c r="V90" s="142"/>
      <c r="W90" s="142"/>
      <c r="X90" s="142"/>
    </row>
    <row r="91" spans="1:24" s="1" customFormat="1" ht="12.75" customHeight="1" x14ac:dyDescent="0.2">
      <c r="A91" s="158" t="s">
        <v>2131</v>
      </c>
      <c r="B91" s="103" t="s">
        <v>2132</v>
      </c>
      <c r="C91" s="159" t="s">
        <v>2131</v>
      </c>
      <c r="D91" s="162">
        <v>0</v>
      </c>
      <c r="E91" s="162">
        <v>0</v>
      </c>
      <c r="F91" s="161" t="str">
        <f t="shared" si="2"/>
        <v>-</v>
      </c>
      <c r="G91" s="142"/>
      <c r="H91" s="142"/>
      <c r="I91" s="142"/>
      <c r="J91" s="142"/>
      <c r="K91" s="142"/>
      <c r="L91" s="142"/>
      <c r="M91" s="142"/>
      <c r="N91" s="142"/>
      <c r="O91" s="142"/>
      <c r="P91" s="142"/>
      <c r="Q91" s="142"/>
      <c r="R91" s="142"/>
      <c r="S91" s="142"/>
      <c r="T91" s="142"/>
      <c r="U91" s="142"/>
      <c r="V91" s="142"/>
      <c r="W91" s="142"/>
      <c r="X91" s="142"/>
    </row>
    <row r="92" spans="1:24" s="1" customFormat="1" ht="12.75" customHeight="1" x14ac:dyDescent="0.2">
      <c r="A92" s="158" t="s">
        <v>2133</v>
      </c>
      <c r="B92" s="103" t="s">
        <v>2134</v>
      </c>
      <c r="C92" s="159" t="s">
        <v>2133</v>
      </c>
      <c r="D92" s="162">
        <v>0</v>
      </c>
      <c r="E92" s="162">
        <v>0</v>
      </c>
      <c r="F92" s="161" t="str">
        <f t="shared" si="2"/>
        <v>-</v>
      </c>
      <c r="G92" s="142"/>
      <c r="H92" s="142"/>
      <c r="I92" s="142"/>
      <c r="J92" s="142"/>
      <c r="K92" s="142"/>
      <c r="L92" s="142"/>
      <c r="M92" s="142"/>
      <c r="N92" s="142"/>
      <c r="O92" s="142"/>
      <c r="P92" s="142"/>
      <c r="Q92" s="142"/>
      <c r="R92" s="142"/>
      <c r="S92" s="142"/>
      <c r="T92" s="142"/>
      <c r="U92" s="142"/>
      <c r="V92" s="142"/>
      <c r="W92" s="142"/>
      <c r="X92" s="142"/>
    </row>
    <row r="93" spans="1:24" s="1" customFormat="1" ht="12.75" customHeight="1" x14ac:dyDescent="0.2">
      <c r="A93" s="158" t="s">
        <v>2135</v>
      </c>
      <c r="B93" s="103" t="s">
        <v>2136</v>
      </c>
      <c r="C93" s="159" t="s">
        <v>2135</v>
      </c>
      <c r="D93" s="162">
        <v>0</v>
      </c>
      <c r="E93" s="162">
        <v>0</v>
      </c>
      <c r="F93" s="161" t="str">
        <f t="shared" si="2"/>
        <v>-</v>
      </c>
      <c r="G93" s="142"/>
      <c r="H93" s="142"/>
      <c r="I93" s="142"/>
      <c r="J93" s="142"/>
      <c r="K93" s="142"/>
      <c r="L93" s="142"/>
      <c r="M93" s="142"/>
      <c r="N93" s="142"/>
      <c r="O93" s="142"/>
      <c r="P93" s="142"/>
      <c r="Q93" s="142"/>
      <c r="R93" s="142"/>
      <c r="S93" s="142"/>
      <c r="T93" s="142"/>
      <c r="U93" s="142"/>
      <c r="V93" s="142"/>
      <c r="W93" s="142"/>
      <c r="X93" s="142"/>
    </row>
    <row r="94" spans="1:24" s="1" customFormat="1" ht="12.75" customHeight="1" x14ac:dyDescent="0.2">
      <c r="A94" s="158" t="s">
        <v>2137</v>
      </c>
      <c r="B94" s="103" t="s">
        <v>2138</v>
      </c>
      <c r="C94" s="159" t="s">
        <v>2137</v>
      </c>
      <c r="D94" s="162">
        <v>0</v>
      </c>
      <c r="E94" s="162">
        <v>0</v>
      </c>
      <c r="F94" s="161" t="str">
        <f t="shared" si="2"/>
        <v>-</v>
      </c>
      <c r="G94" s="142"/>
      <c r="H94" s="142"/>
      <c r="I94" s="142"/>
      <c r="J94" s="142"/>
      <c r="K94" s="142"/>
      <c r="L94" s="142"/>
      <c r="M94" s="142"/>
      <c r="N94" s="142"/>
      <c r="O94" s="142"/>
      <c r="P94" s="142"/>
      <c r="Q94" s="142"/>
      <c r="R94" s="142"/>
      <c r="S94" s="142"/>
      <c r="T94" s="142"/>
      <c r="U94" s="142"/>
      <c r="V94" s="142"/>
      <c r="W94" s="142"/>
      <c r="X94" s="142"/>
    </row>
    <row r="95" spans="1:24" s="1" customFormat="1" ht="12.75" customHeight="1" x14ac:dyDescent="0.2">
      <c r="A95" s="158" t="s">
        <v>2139</v>
      </c>
      <c r="B95" s="103" t="s">
        <v>2140</v>
      </c>
      <c r="C95" s="159" t="s">
        <v>2139</v>
      </c>
      <c r="D95" s="162">
        <v>0</v>
      </c>
      <c r="E95" s="162">
        <v>0</v>
      </c>
      <c r="F95" s="161" t="str">
        <f t="shared" si="2"/>
        <v>-</v>
      </c>
      <c r="G95" s="142"/>
      <c r="H95" s="142"/>
      <c r="I95" s="142"/>
      <c r="J95" s="142"/>
      <c r="K95" s="142"/>
      <c r="L95" s="142"/>
      <c r="M95" s="142"/>
      <c r="N95" s="142"/>
      <c r="O95" s="142"/>
      <c r="P95" s="142"/>
      <c r="Q95" s="142"/>
      <c r="R95" s="142"/>
      <c r="S95" s="142"/>
      <c r="T95" s="142"/>
      <c r="U95" s="142"/>
      <c r="V95" s="142"/>
      <c r="W95" s="142"/>
      <c r="X95" s="142"/>
    </row>
    <row r="96" spans="1:24" s="1" customFormat="1" ht="12.75" customHeight="1" x14ac:dyDescent="0.2">
      <c r="A96" s="158" t="s">
        <v>2141</v>
      </c>
      <c r="B96" s="103" t="s">
        <v>2142</v>
      </c>
      <c r="C96" s="159" t="s">
        <v>2141</v>
      </c>
      <c r="D96" s="162">
        <v>0</v>
      </c>
      <c r="E96" s="162">
        <v>0</v>
      </c>
      <c r="F96" s="161" t="str">
        <f t="shared" si="2"/>
        <v>-</v>
      </c>
      <c r="G96" s="142"/>
      <c r="H96" s="142"/>
      <c r="I96" s="142"/>
      <c r="J96" s="142"/>
      <c r="K96" s="142"/>
      <c r="L96" s="142"/>
      <c r="M96" s="142"/>
      <c r="N96" s="142"/>
      <c r="O96" s="142"/>
      <c r="P96" s="142"/>
      <c r="Q96" s="142"/>
      <c r="R96" s="142"/>
      <c r="S96" s="142"/>
      <c r="T96" s="142"/>
      <c r="U96" s="142"/>
      <c r="V96" s="142"/>
      <c r="W96" s="142"/>
      <c r="X96" s="142"/>
    </row>
    <row r="97" spans="1:24" s="1" customFormat="1" ht="12.75" customHeight="1" x14ac:dyDescent="0.2">
      <c r="A97" s="158" t="s">
        <v>2143</v>
      </c>
      <c r="B97" s="103" t="s">
        <v>2144</v>
      </c>
      <c r="C97" s="159" t="s">
        <v>2143</v>
      </c>
      <c r="D97" s="162">
        <v>0</v>
      </c>
      <c r="E97" s="162">
        <v>0</v>
      </c>
      <c r="F97" s="161" t="str">
        <f t="shared" si="2"/>
        <v>-</v>
      </c>
      <c r="G97" s="142"/>
      <c r="H97" s="142"/>
      <c r="I97" s="142"/>
      <c r="J97" s="142"/>
      <c r="K97" s="142"/>
      <c r="L97" s="142"/>
      <c r="M97" s="142"/>
      <c r="N97" s="142"/>
      <c r="O97" s="142"/>
      <c r="P97" s="142"/>
      <c r="Q97" s="142"/>
      <c r="R97" s="142"/>
      <c r="S97" s="142"/>
      <c r="T97" s="142"/>
      <c r="U97" s="142"/>
      <c r="V97" s="142"/>
      <c r="W97" s="142"/>
      <c r="X97" s="142"/>
    </row>
    <row r="98" spans="1:24" s="1" customFormat="1" ht="12.75" customHeight="1" x14ac:dyDescent="0.2">
      <c r="A98" s="158" t="s">
        <v>2145</v>
      </c>
      <c r="B98" s="103" t="s">
        <v>2146</v>
      </c>
      <c r="C98" s="159" t="s">
        <v>2145</v>
      </c>
      <c r="D98" s="162">
        <v>0</v>
      </c>
      <c r="E98" s="162">
        <v>0</v>
      </c>
      <c r="F98" s="161" t="str">
        <f t="shared" si="2"/>
        <v>-</v>
      </c>
      <c r="G98" s="142"/>
      <c r="H98" s="142"/>
      <c r="I98" s="142"/>
      <c r="J98" s="142"/>
      <c r="K98" s="142"/>
      <c r="L98" s="142"/>
      <c r="M98" s="142"/>
      <c r="N98" s="142"/>
      <c r="O98" s="142"/>
      <c r="P98" s="142"/>
      <c r="Q98" s="142"/>
      <c r="R98" s="142"/>
      <c r="S98" s="142"/>
      <c r="T98" s="142"/>
      <c r="U98" s="142"/>
      <c r="V98" s="142"/>
      <c r="W98" s="142"/>
      <c r="X98" s="142"/>
    </row>
    <row r="99" spans="1:24" s="1" customFormat="1" ht="12.75" customHeight="1" x14ac:dyDescent="0.2">
      <c r="A99" s="158" t="s">
        <v>2147</v>
      </c>
      <c r="B99" s="103" t="s">
        <v>2148</v>
      </c>
      <c r="C99" s="159" t="s">
        <v>2147</v>
      </c>
      <c r="D99" s="162">
        <v>0</v>
      </c>
      <c r="E99" s="162">
        <v>0</v>
      </c>
      <c r="F99" s="161" t="str">
        <f t="shared" si="2"/>
        <v>-</v>
      </c>
      <c r="G99" s="142"/>
      <c r="H99" s="142"/>
      <c r="I99" s="142"/>
      <c r="J99" s="142"/>
      <c r="K99" s="142"/>
      <c r="L99" s="142"/>
      <c r="M99" s="142"/>
      <c r="N99" s="142"/>
      <c r="O99" s="142"/>
      <c r="P99" s="142"/>
      <c r="Q99" s="142"/>
      <c r="R99" s="142"/>
      <c r="S99" s="142"/>
      <c r="T99" s="142"/>
      <c r="U99" s="142"/>
      <c r="V99" s="142"/>
      <c r="W99" s="142"/>
      <c r="X99" s="142"/>
    </row>
    <row r="100" spans="1:24" s="1" customFormat="1" ht="12.75" customHeight="1" x14ac:dyDescent="0.2">
      <c r="A100" s="158" t="s">
        <v>2149</v>
      </c>
      <c r="B100" s="103" t="s">
        <v>2150</v>
      </c>
      <c r="C100" s="159" t="s">
        <v>2149</v>
      </c>
      <c r="D100" s="162">
        <v>0</v>
      </c>
      <c r="E100" s="162">
        <v>0</v>
      </c>
      <c r="F100" s="161" t="str">
        <f t="shared" si="2"/>
        <v>-</v>
      </c>
      <c r="G100" s="142"/>
      <c r="H100" s="142"/>
      <c r="I100" s="142"/>
      <c r="J100" s="142"/>
      <c r="K100" s="142"/>
      <c r="L100" s="142"/>
      <c r="M100" s="142"/>
      <c r="N100" s="142"/>
      <c r="O100" s="142"/>
      <c r="P100" s="142"/>
      <c r="Q100" s="142"/>
      <c r="R100" s="142"/>
      <c r="S100" s="142"/>
      <c r="T100" s="142"/>
      <c r="U100" s="142"/>
      <c r="V100" s="142"/>
      <c r="W100" s="142"/>
      <c r="X100" s="142"/>
    </row>
    <row r="101" spans="1:24" s="1" customFormat="1" ht="12.75" customHeight="1" x14ac:dyDescent="0.2">
      <c r="A101" s="158" t="s">
        <v>2151</v>
      </c>
      <c r="B101" s="103" t="s">
        <v>2152</v>
      </c>
      <c r="C101" s="159" t="s">
        <v>2151</v>
      </c>
      <c r="D101" s="162">
        <v>0</v>
      </c>
      <c r="E101" s="162">
        <v>0</v>
      </c>
      <c r="F101" s="161" t="str">
        <f t="shared" si="2"/>
        <v>-</v>
      </c>
      <c r="G101" s="142"/>
      <c r="H101" s="142"/>
      <c r="I101" s="142"/>
      <c r="J101" s="142"/>
      <c r="K101" s="142"/>
      <c r="L101" s="142"/>
      <c r="M101" s="142"/>
      <c r="N101" s="142"/>
      <c r="O101" s="142"/>
      <c r="P101" s="142"/>
      <c r="Q101" s="142"/>
      <c r="R101" s="142"/>
      <c r="S101" s="142"/>
      <c r="T101" s="142"/>
      <c r="U101" s="142"/>
      <c r="V101" s="142"/>
      <c r="W101" s="142"/>
      <c r="X101" s="142"/>
    </row>
    <row r="102" spans="1:24" s="1" customFormat="1" ht="12.75" customHeight="1" x14ac:dyDescent="0.2">
      <c r="A102" s="158" t="s">
        <v>2153</v>
      </c>
      <c r="B102" s="103" t="s">
        <v>2154</v>
      </c>
      <c r="C102" s="159" t="s">
        <v>2153</v>
      </c>
      <c r="D102" s="162">
        <v>0</v>
      </c>
      <c r="E102" s="162">
        <v>0</v>
      </c>
      <c r="F102" s="161" t="str">
        <f t="shared" ref="F102:F133" si="3">IF(D102&gt;0,IF(E102/D102&gt;=100,"&gt;&gt;100",E102/D102*100),"-")</f>
        <v>-</v>
      </c>
      <c r="G102" s="142"/>
      <c r="H102" s="142"/>
      <c r="I102" s="142"/>
      <c r="J102" s="142"/>
      <c r="K102" s="142"/>
      <c r="L102" s="142"/>
      <c r="M102" s="142"/>
      <c r="N102" s="142"/>
      <c r="O102" s="142"/>
      <c r="P102" s="142"/>
      <c r="Q102" s="142"/>
      <c r="R102" s="142"/>
      <c r="S102" s="142"/>
      <c r="T102" s="142"/>
      <c r="U102" s="142"/>
      <c r="V102" s="142"/>
      <c r="W102" s="142"/>
      <c r="X102" s="142"/>
    </row>
    <row r="103" spans="1:24" s="1" customFormat="1" ht="12.75" customHeight="1" x14ac:dyDescent="0.2">
      <c r="A103" s="158" t="s">
        <v>2155</v>
      </c>
      <c r="B103" s="103" t="s">
        <v>2156</v>
      </c>
      <c r="C103" s="159" t="s">
        <v>2155</v>
      </c>
      <c r="D103" s="162">
        <v>0</v>
      </c>
      <c r="E103" s="162">
        <v>0</v>
      </c>
      <c r="F103" s="161" t="str">
        <f t="shared" si="3"/>
        <v>-</v>
      </c>
      <c r="G103" s="142"/>
      <c r="H103" s="142"/>
      <c r="I103" s="142"/>
      <c r="J103" s="142"/>
      <c r="K103" s="142"/>
      <c r="L103" s="142"/>
      <c r="M103" s="142"/>
      <c r="N103" s="142"/>
      <c r="O103" s="142"/>
      <c r="P103" s="142"/>
      <c r="Q103" s="142"/>
      <c r="R103" s="142"/>
      <c r="S103" s="142"/>
      <c r="T103" s="142"/>
      <c r="U103" s="142"/>
      <c r="V103" s="142"/>
      <c r="W103" s="142"/>
      <c r="X103" s="142"/>
    </row>
    <row r="104" spans="1:24" s="1" customFormat="1" ht="12.75" customHeight="1" x14ac:dyDescent="0.2">
      <c r="A104" s="158" t="s">
        <v>2157</v>
      </c>
      <c r="B104" s="103" t="s">
        <v>2158</v>
      </c>
      <c r="C104" s="159" t="s">
        <v>2157</v>
      </c>
      <c r="D104" s="162">
        <v>0</v>
      </c>
      <c r="E104" s="162">
        <v>0</v>
      </c>
      <c r="F104" s="161" t="str">
        <f t="shared" si="3"/>
        <v>-</v>
      </c>
      <c r="G104" s="142"/>
      <c r="H104" s="142"/>
      <c r="I104" s="142"/>
      <c r="J104" s="142"/>
      <c r="K104" s="142"/>
      <c r="L104" s="142"/>
      <c r="M104" s="142"/>
      <c r="N104" s="142"/>
      <c r="O104" s="142"/>
      <c r="P104" s="142"/>
      <c r="Q104" s="142"/>
      <c r="R104" s="142"/>
      <c r="S104" s="142"/>
      <c r="T104" s="142"/>
      <c r="U104" s="142"/>
      <c r="V104" s="142"/>
      <c r="W104" s="142"/>
      <c r="X104" s="142"/>
    </row>
    <row r="105" spans="1:24" s="1" customFormat="1" ht="24" customHeight="1" x14ac:dyDescent="0.2">
      <c r="A105" s="158" t="s">
        <v>2159</v>
      </c>
      <c r="B105" s="103" t="s">
        <v>2160</v>
      </c>
      <c r="C105" s="159" t="s">
        <v>2159</v>
      </c>
      <c r="D105" s="162">
        <v>0</v>
      </c>
      <c r="E105" s="162">
        <v>0</v>
      </c>
      <c r="F105" s="161" t="str">
        <f t="shared" si="3"/>
        <v>-</v>
      </c>
      <c r="G105" s="142"/>
      <c r="H105" s="142"/>
      <c r="I105" s="142"/>
      <c r="J105" s="142"/>
      <c r="K105" s="142"/>
      <c r="L105" s="142"/>
      <c r="M105" s="142"/>
      <c r="N105" s="142"/>
      <c r="O105" s="142"/>
      <c r="P105" s="142"/>
      <c r="Q105" s="142"/>
      <c r="R105" s="142"/>
      <c r="S105" s="142"/>
      <c r="T105" s="142"/>
      <c r="U105" s="142"/>
      <c r="V105" s="142"/>
      <c r="W105" s="142"/>
      <c r="X105" s="142"/>
    </row>
    <row r="106" spans="1:24" s="1" customFormat="1" ht="24" customHeight="1" x14ac:dyDescent="0.2">
      <c r="A106" s="158"/>
      <c r="B106" s="103" t="s">
        <v>2161</v>
      </c>
      <c r="C106" s="159" t="s">
        <v>2162</v>
      </c>
      <c r="D106" s="160">
        <f>SUM(D107:D116)</f>
        <v>0</v>
      </c>
      <c r="E106" s="160">
        <f>SUM(E107:E116)</f>
        <v>0</v>
      </c>
      <c r="F106" s="161" t="str">
        <f t="shared" si="3"/>
        <v>-</v>
      </c>
      <c r="G106" s="142"/>
      <c r="H106" s="142"/>
      <c r="I106" s="142"/>
      <c r="J106" s="142"/>
      <c r="K106" s="142"/>
      <c r="L106" s="142"/>
      <c r="M106" s="142"/>
      <c r="N106" s="142"/>
      <c r="O106" s="142"/>
      <c r="P106" s="142"/>
      <c r="Q106" s="142"/>
      <c r="R106" s="142"/>
      <c r="S106" s="142"/>
      <c r="T106" s="142"/>
      <c r="U106" s="142"/>
      <c r="V106" s="142"/>
      <c r="W106" s="142"/>
      <c r="X106" s="142"/>
    </row>
    <row r="107" spans="1:24" s="1" customFormat="1" ht="12.75" customHeight="1" x14ac:dyDescent="0.2">
      <c r="A107" s="158" t="s">
        <v>2163</v>
      </c>
      <c r="B107" s="103" t="s">
        <v>2164</v>
      </c>
      <c r="C107" s="159" t="s">
        <v>2163</v>
      </c>
      <c r="D107" s="162">
        <v>0</v>
      </c>
      <c r="E107" s="162">
        <v>0</v>
      </c>
      <c r="F107" s="161" t="str">
        <f t="shared" si="3"/>
        <v>-</v>
      </c>
      <c r="G107" s="142"/>
      <c r="H107" s="142"/>
      <c r="I107" s="142"/>
      <c r="J107" s="142"/>
      <c r="K107" s="142"/>
      <c r="L107" s="142"/>
      <c r="M107" s="142"/>
      <c r="N107" s="142"/>
      <c r="O107" s="142"/>
      <c r="P107" s="142"/>
      <c r="Q107" s="142"/>
      <c r="R107" s="142"/>
      <c r="S107" s="142"/>
      <c r="T107" s="142"/>
      <c r="U107" s="142"/>
      <c r="V107" s="142"/>
      <c r="W107" s="142"/>
      <c r="X107" s="142"/>
    </row>
    <row r="108" spans="1:24" s="1" customFormat="1" ht="12.75" customHeight="1" x14ac:dyDescent="0.2">
      <c r="A108" s="158" t="s">
        <v>2165</v>
      </c>
      <c r="B108" s="103" t="s">
        <v>2166</v>
      </c>
      <c r="C108" s="159" t="s">
        <v>2165</v>
      </c>
      <c r="D108" s="162">
        <v>0</v>
      </c>
      <c r="E108" s="162">
        <v>0</v>
      </c>
      <c r="F108" s="161" t="str">
        <f t="shared" si="3"/>
        <v>-</v>
      </c>
      <c r="G108" s="142"/>
      <c r="H108" s="142"/>
      <c r="I108" s="142"/>
      <c r="J108" s="142"/>
      <c r="K108" s="142"/>
      <c r="L108" s="142"/>
      <c r="M108" s="142"/>
      <c r="N108" s="142"/>
      <c r="O108" s="142"/>
      <c r="P108" s="142"/>
      <c r="Q108" s="142"/>
      <c r="R108" s="142"/>
      <c r="S108" s="142"/>
      <c r="T108" s="142"/>
      <c r="U108" s="142"/>
      <c r="V108" s="142"/>
      <c r="W108" s="142"/>
      <c r="X108" s="142"/>
    </row>
    <row r="109" spans="1:24" s="1" customFormat="1" ht="12.75" customHeight="1" x14ac:dyDescent="0.2">
      <c r="A109" s="158" t="s">
        <v>2167</v>
      </c>
      <c r="B109" s="103" t="s">
        <v>2168</v>
      </c>
      <c r="C109" s="159" t="s">
        <v>2167</v>
      </c>
      <c r="D109" s="162">
        <v>0</v>
      </c>
      <c r="E109" s="162">
        <v>0</v>
      </c>
      <c r="F109" s="161" t="str">
        <f t="shared" si="3"/>
        <v>-</v>
      </c>
      <c r="G109" s="142"/>
      <c r="H109" s="142"/>
      <c r="I109" s="142"/>
      <c r="J109" s="142"/>
      <c r="K109" s="142"/>
      <c r="L109" s="142"/>
      <c r="M109" s="142"/>
      <c r="N109" s="142"/>
      <c r="O109" s="142"/>
      <c r="P109" s="142"/>
      <c r="Q109" s="142"/>
      <c r="R109" s="142"/>
      <c r="S109" s="142"/>
      <c r="T109" s="142"/>
      <c r="U109" s="142"/>
      <c r="V109" s="142"/>
      <c r="W109" s="142"/>
      <c r="X109" s="142"/>
    </row>
    <row r="110" spans="1:24" s="1" customFormat="1" ht="12.75" customHeight="1" x14ac:dyDescent="0.2">
      <c r="A110" s="158" t="s">
        <v>2169</v>
      </c>
      <c r="B110" s="103" t="s">
        <v>2170</v>
      </c>
      <c r="C110" s="159" t="s">
        <v>2169</v>
      </c>
      <c r="D110" s="162">
        <v>0</v>
      </c>
      <c r="E110" s="162">
        <v>0</v>
      </c>
      <c r="F110" s="161" t="str">
        <f t="shared" si="3"/>
        <v>-</v>
      </c>
      <c r="G110" s="142"/>
      <c r="H110" s="142"/>
      <c r="I110" s="142"/>
      <c r="J110" s="142"/>
      <c r="K110" s="142"/>
      <c r="L110" s="142"/>
      <c r="M110" s="142"/>
      <c r="N110" s="142"/>
      <c r="O110" s="142"/>
      <c r="P110" s="142"/>
      <c r="Q110" s="142"/>
      <c r="R110" s="142"/>
      <c r="S110" s="142"/>
      <c r="T110" s="142"/>
      <c r="U110" s="142"/>
      <c r="V110" s="142"/>
      <c r="W110" s="142"/>
      <c r="X110" s="142"/>
    </row>
    <row r="111" spans="1:24" s="1" customFormat="1" ht="12.75" customHeight="1" x14ac:dyDescent="0.2">
      <c r="A111" s="158" t="s">
        <v>2171</v>
      </c>
      <c r="B111" s="103" t="s">
        <v>2172</v>
      </c>
      <c r="C111" s="159" t="s">
        <v>2171</v>
      </c>
      <c r="D111" s="162">
        <v>0</v>
      </c>
      <c r="E111" s="162">
        <v>0</v>
      </c>
      <c r="F111" s="161" t="str">
        <f t="shared" si="3"/>
        <v>-</v>
      </c>
      <c r="G111" s="142"/>
      <c r="H111" s="142"/>
      <c r="I111" s="142"/>
      <c r="J111" s="142"/>
      <c r="K111" s="142"/>
      <c r="L111" s="142"/>
      <c r="M111" s="142"/>
      <c r="N111" s="142"/>
      <c r="O111" s="142"/>
      <c r="P111" s="142"/>
      <c r="Q111" s="142"/>
      <c r="R111" s="142"/>
      <c r="S111" s="142"/>
      <c r="T111" s="142"/>
      <c r="U111" s="142"/>
      <c r="V111" s="142"/>
      <c r="W111" s="142"/>
      <c r="X111" s="142"/>
    </row>
    <row r="112" spans="1:24" s="1" customFormat="1" ht="12.75" customHeight="1" x14ac:dyDescent="0.2">
      <c r="A112" s="158" t="s">
        <v>2173</v>
      </c>
      <c r="B112" s="103" t="s">
        <v>2174</v>
      </c>
      <c r="C112" s="159" t="s">
        <v>2173</v>
      </c>
      <c r="D112" s="162">
        <v>0</v>
      </c>
      <c r="E112" s="162">
        <v>0</v>
      </c>
      <c r="F112" s="161" t="str">
        <f t="shared" si="3"/>
        <v>-</v>
      </c>
      <c r="G112" s="142"/>
      <c r="H112" s="142"/>
      <c r="I112" s="142"/>
      <c r="J112" s="142"/>
      <c r="K112" s="142"/>
      <c r="L112" s="142"/>
      <c r="M112" s="142"/>
      <c r="N112" s="142"/>
      <c r="O112" s="142"/>
      <c r="P112" s="142"/>
      <c r="Q112" s="142"/>
      <c r="R112" s="142"/>
      <c r="S112" s="142"/>
      <c r="T112" s="142"/>
      <c r="U112" s="142"/>
      <c r="V112" s="142"/>
      <c r="W112" s="142"/>
      <c r="X112" s="142"/>
    </row>
    <row r="113" spans="1:24" s="1" customFormat="1" ht="12.75" customHeight="1" x14ac:dyDescent="0.2">
      <c r="A113" s="158" t="s">
        <v>2175</v>
      </c>
      <c r="B113" s="103" t="s">
        <v>2176</v>
      </c>
      <c r="C113" s="159" t="s">
        <v>2175</v>
      </c>
      <c r="D113" s="162">
        <v>0</v>
      </c>
      <c r="E113" s="162">
        <v>0</v>
      </c>
      <c r="F113" s="161" t="str">
        <f t="shared" si="3"/>
        <v>-</v>
      </c>
      <c r="G113" s="142"/>
      <c r="H113" s="142"/>
      <c r="I113" s="142"/>
      <c r="J113" s="142"/>
      <c r="K113" s="142"/>
      <c r="L113" s="142"/>
      <c r="M113" s="142"/>
      <c r="N113" s="142"/>
      <c r="O113" s="142"/>
      <c r="P113" s="142"/>
      <c r="Q113" s="142"/>
      <c r="R113" s="142"/>
      <c r="S113" s="142"/>
      <c r="T113" s="142"/>
      <c r="U113" s="142"/>
      <c r="V113" s="142"/>
      <c r="W113" s="142"/>
      <c r="X113" s="142"/>
    </row>
    <row r="114" spans="1:24" s="1" customFormat="1" ht="12.75" customHeight="1" x14ac:dyDescent="0.2">
      <c r="A114" s="158" t="s">
        <v>2177</v>
      </c>
      <c r="B114" s="103" t="s">
        <v>2178</v>
      </c>
      <c r="C114" s="159" t="s">
        <v>2177</v>
      </c>
      <c r="D114" s="162">
        <v>0</v>
      </c>
      <c r="E114" s="162">
        <v>0</v>
      </c>
      <c r="F114" s="161" t="str">
        <f t="shared" si="3"/>
        <v>-</v>
      </c>
      <c r="G114" s="142"/>
      <c r="H114" s="142"/>
      <c r="I114" s="142"/>
      <c r="J114" s="142"/>
      <c r="K114" s="142"/>
      <c r="L114" s="142"/>
      <c r="M114" s="142"/>
      <c r="N114" s="142"/>
      <c r="O114" s="142"/>
      <c r="P114" s="142"/>
      <c r="Q114" s="142"/>
      <c r="R114" s="142"/>
      <c r="S114" s="142"/>
      <c r="T114" s="142"/>
      <c r="U114" s="142"/>
      <c r="V114" s="142"/>
      <c r="W114" s="142"/>
      <c r="X114" s="142"/>
    </row>
    <row r="115" spans="1:24" s="1" customFormat="1" ht="12.75" customHeight="1" x14ac:dyDescent="0.2">
      <c r="A115" s="158" t="s">
        <v>2179</v>
      </c>
      <c r="B115" s="103" t="s">
        <v>2180</v>
      </c>
      <c r="C115" s="159" t="s">
        <v>2179</v>
      </c>
      <c r="D115" s="162">
        <v>0</v>
      </c>
      <c r="E115" s="162">
        <v>0</v>
      </c>
      <c r="F115" s="161" t="str">
        <f t="shared" si="3"/>
        <v>-</v>
      </c>
      <c r="G115" s="142"/>
      <c r="H115" s="142"/>
      <c r="I115" s="142"/>
      <c r="J115" s="142"/>
      <c r="K115" s="142"/>
      <c r="L115" s="142"/>
      <c r="M115" s="142"/>
      <c r="N115" s="142"/>
      <c r="O115" s="142"/>
      <c r="P115" s="142"/>
      <c r="Q115" s="142"/>
      <c r="R115" s="142"/>
      <c r="S115" s="142"/>
      <c r="T115" s="142"/>
      <c r="U115" s="142"/>
      <c r="V115" s="142"/>
      <c r="W115" s="142"/>
      <c r="X115" s="142"/>
    </row>
    <row r="116" spans="1:24" s="1" customFormat="1" ht="12.75" customHeight="1" x14ac:dyDescent="0.2">
      <c r="A116" s="158" t="s">
        <v>2181</v>
      </c>
      <c r="B116" s="103" t="s">
        <v>2182</v>
      </c>
      <c r="C116" s="159" t="s">
        <v>2181</v>
      </c>
      <c r="D116" s="162">
        <v>0</v>
      </c>
      <c r="E116" s="162">
        <v>0</v>
      </c>
      <c r="F116" s="161" t="str">
        <f t="shared" si="3"/>
        <v>-</v>
      </c>
      <c r="G116" s="142"/>
      <c r="H116" s="142"/>
      <c r="I116" s="142"/>
      <c r="J116" s="142"/>
      <c r="K116" s="142"/>
      <c r="L116" s="142"/>
      <c r="M116" s="142"/>
      <c r="N116" s="142"/>
      <c r="O116" s="142"/>
      <c r="P116" s="142"/>
      <c r="Q116" s="142"/>
      <c r="R116" s="142"/>
      <c r="S116" s="142"/>
      <c r="T116" s="142"/>
      <c r="U116" s="142"/>
      <c r="V116" s="142"/>
      <c r="W116" s="142"/>
      <c r="X116" s="142"/>
    </row>
    <row r="117" spans="1:24" s="1" customFormat="1" ht="12.75" customHeight="1" x14ac:dyDescent="0.2">
      <c r="A117" s="158" t="s">
        <v>2183</v>
      </c>
      <c r="B117" s="103" t="s">
        <v>2184</v>
      </c>
      <c r="C117" s="159" t="s">
        <v>2183</v>
      </c>
      <c r="D117" s="162">
        <v>0</v>
      </c>
      <c r="E117" s="162">
        <v>0</v>
      </c>
      <c r="F117" s="161" t="str">
        <f t="shared" si="3"/>
        <v>-</v>
      </c>
      <c r="G117" s="142"/>
      <c r="H117" s="142"/>
      <c r="I117" s="142"/>
      <c r="J117" s="142"/>
      <c r="K117" s="142"/>
      <c r="L117" s="142"/>
      <c r="M117" s="142"/>
      <c r="N117" s="142"/>
      <c r="O117" s="142"/>
      <c r="P117" s="142"/>
      <c r="Q117" s="142"/>
      <c r="R117" s="142"/>
      <c r="S117" s="142"/>
      <c r="T117" s="142"/>
      <c r="U117" s="142"/>
      <c r="V117" s="142"/>
      <c r="W117" s="142"/>
      <c r="X117" s="142"/>
    </row>
    <row r="118" spans="1:24" s="1" customFormat="1" ht="12.75" customHeight="1" x14ac:dyDescent="0.2">
      <c r="A118" s="158" t="s">
        <v>2185</v>
      </c>
      <c r="B118" s="103" t="s">
        <v>2186</v>
      </c>
      <c r="C118" s="159" t="s">
        <v>2185</v>
      </c>
      <c r="D118" s="160">
        <f>D119+D126-D133</f>
        <v>0</v>
      </c>
      <c r="E118" s="160">
        <f>E119+E126-E133</f>
        <v>0</v>
      </c>
      <c r="F118" s="161" t="str">
        <f t="shared" si="3"/>
        <v>-</v>
      </c>
      <c r="G118" s="142"/>
      <c r="H118" s="142"/>
      <c r="I118" s="142"/>
      <c r="J118" s="142"/>
      <c r="K118" s="142"/>
      <c r="L118" s="142"/>
      <c r="M118" s="142"/>
      <c r="N118" s="142"/>
      <c r="O118" s="142"/>
      <c r="P118" s="142"/>
      <c r="Q118" s="142"/>
      <c r="R118" s="142"/>
      <c r="S118" s="142"/>
      <c r="T118" s="142"/>
      <c r="U118" s="142"/>
      <c r="V118" s="142"/>
      <c r="W118" s="142"/>
      <c r="X118" s="142"/>
    </row>
    <row r="119" spans="1:24" s="1" customFormat="1" ht="12.75" customHeight="1" x14ac:dyDescent="0.2">
      <c r="A119" s="158"/>
      <c r="B119" s="103" t="s">
        <v>2187</v>
      </c>
      <c r="C119" s="159" t="s">
        <v>2188</v>
      </c>
      <c r="D119" s="160">
        <f>SUM(D120:D125)</f>
        <v>0</v>
      </c>
      <c r="E119" s="160">
        <f>SUM(E120:E125)</f>
        <v>0</v>
      </c>
      <c r="F119" s="161" t="str">
        <f t="shared" si="3"/>
        <v>-</v>
      </c>
      <c r="G119" s="142"/>
      <c r="H119" s="142"/>
      <c r="I119" s="142"/>
      <c r="J119" s="142"/>
      <c r="K119" s="142"/>
      <c r="L119" s="142"/>
      <c r="M119" s="142"/>
      <c r="N119" s="142"/>
      <c r="O119" s="142"/>
      <c r="P119" s="142"/>
      <c r="Q119" s="142"/>
      <c r="R119" s="142"/>
      <c r="S119" s="142"/>
      <c r="T119" s="142"/>
      <c r="U119" s="142"/>
      <c r="V119" s="142"/>
      <c r="W119" s="142"/>
      <c r="X119" s="142"/>
    </row>
    <row r="120" spans="1:24" s="1" customFormat="1" ht="12.75" customHeight="1" x14ac:dyDescent="0.2">
      <c r="A120" s="158" t="s">
        <v>2189</v>
      </c>
      <c r="B120" s="103" t="s">
        <v>2190</v>
      </c>
      <c r="C120" s="159" t="s">
        <v>2189</v>
      </c>
      <c r="D120" s="162">
        <v>0</v>
      </c>
      <c r="E120" s="162">
        <v>0</v>
      </c>
      <c r="F120" s="161" t="str">
        <f t="shared" si="3"/>
        <v>-</v>
      </c>
      <c r="G120" s="142"/>
      <c r="H120" s="142"/>
      <c r="I120" s="142"/>
      <c r="J120" s="142"/>
      <c r="K120" s="142"/>
      <c r="L120" s="142"/>
      <c r="M120" s="142"/>
      <c r="N120" s="142"/>
      <c r="O120" s="142"/>
      <c r="P120" s="142"/>
      <c r="Q120" s="142"/>
      <c r="R120" s="142"/>
      <c r="S120" s="142"/>
      <c r="T120" s="142"/>
      <c r="U120" s="142"/>
      <c r="V120" s="142"/>
      <c r="W120" s="142"/>
      <c r="X120" s="142"/>
    </row>
    <row r="121" spans="1:24" s="1" customFormat="1" ht="12.75" customHeight="1" x14ac:dyDescent="0.2">
      <c r="A121" s="158" t="s">
        <v>2191</v>
      </c>
      <c r="B121" s="103" t="s">
        <v>2192</v>
      </c>
      <c r="C121" s="159" t="s">
        <v>2191</v>
      </c>
      <c r="D121" s="162">
        <v>0</v>
      </c>
      <c r="E121" s="162">
        <v>0</v>
      </c>
      <c r="F121" s="161" t="str">
        <f t="shared" si="3"/>
        <v>-</v>
      </c>
      <c r="G121" s="142"/>
      <c r="H121" s="142"/>
      <c r="I121" s="142"/>
      <c r="J121" s="142"/>
      <c r="K121" s="142"/>
      <c r="L121" s="142"/>
      <c r="M121" s="142"/>
      <c r="N121" s="142"/>
      <c r="O121" s="142"/>
      <c r="P121" s="142"/>
      <c r="Q121" s="142"/>
      <c r="R121" s="142"/>
      <c r="S121" s="142"/>
      <c r="T121" s="142"/>
      <c r="U121" s="142"/>
      <c r="V121" s="142"/>
      <c r="W121" s="142"/>
      <c r="X121" s="142"/>
    </row>
    <row r="122" spans="1:24" s="1" customFormat="1" ht="12.75" customHeight="1" x14ac:dyDescent="0.2">
      <c r="A122" s="158" t="s">
        <v>2193</v>
      </c>
      <c r="B122" s="103" t="s">
        <v>2194</v>
      </c>
      <c r="C122" s="159" t="s">
        <v>2193</v>
      </c>
      <c r="D122" s="162">
        <v>0</v>
      </c>
      <c r="E122" s="162">
        <v>0</v>
      </c>
      <c r="F122" s="161" t="str">
        <f t="shared" si="3"/>
        <v>-</v>
      </c>
      <c r="G122" s="142"/>
      <c r="H122" s="142"/>
      <c r="I122" s="142"/>
      <c r="J122" s="142"/>
      <c r="K122" s="142"/>
      <c r="L122" s="142"/>
      <c r="M122" s="142"/>
      <c r="N122" s="142"/>
      <c r="O122" s="142"/>
      <c r="P122" s="142"/>
      <c r="Q122" s="142"/>
      <c r="R122" s="142"/>
      <c r="S122" s="142"/>
      <c r="T122" s="142"/>
      <c r="U122" s="142"/>
      <c r="V122" s="142"/>
      <c r="W122" s="142"/>
      <c r="X122" s="142"/>
    </row>
    <row r="123" spans="1:24" s="1" customFormat="1" ht="12.75" customHeight="1" x14ac:dyDescent="0.2">
      <c r="A123" s="158" t="s">
        <v>2195</v>
      </c>
      <c r="B123" s="103" t="s">
        <v>2196</v>
      </c>
      <c r="C123" s="159" t="s">
        <v>2195</v>
      </c>
      <c r="D123" s="162">
        <v>0</v>
      </c>
      <c r="E123" s="162">
        <v>0</v>
      </c>
      <c r="F123" s="161" t="str">
        <f t="shared" si="3"/>
        <v>-</v>
      </c>
      <c r="G123" s="142"/>
      <c r="H123" s="142"/>
      <c r="I123" s="142"/>
      <c r="J123" s="142"/>
      <c r="K123" s="142"/>
      <c r="L123" s="142"/>
      <c r="M123" s="142"/>
      <c r="N123" s="142"/>
      <c r="O123" s="142"/>
      <c r="P123" s="142"/>
      <c r="Q123" s="142"/>
      <c r="R123" s="142"/>
      <c r="S123" s="142"/>
      <c r="T123" s="142"/>
      <c r="U123" s="142"/>
      <c r="V123" s="142"/>
      <c r="W123" s="142"/>
      <c r="X123" s="142"/>
    </row>
    <row r="124" spans="1:24" s="1" customFormat="1" ht="12.75" customHeight="1" x14ac:dyDescent="0.2">
      <c r="A124" s="158" t="s">
        <v>2197</v>
      </c>
      <c r="B124" s="103" t="s">
        <v>2198</v>
      </c>
      <c r="C124" s="159" t="s">
        <v>2197</v>
      </c>
      <c r="D124" s="162">
        <v>0</v>
      </c>
      <c r="E124" s="162">
        <v>0</v>
      </c>
      <c r="F124" s="161" t="str">
        <f t="shared" si="3"/>
        <v>-</v>
      </c>
      <c r="G124" s="142"/>
      <c r="H124" s="142"/>
      <c r="I124" s="142"/>
      <c r="J124" s="142"/>
      <c r="K124" s="142"/>
      <c r="L124" s="142"/>
      <c r="M124" s="142"/>
      <c r="N124" s="142"/>
      <c r="O124" s="142"/>
      <c r="P124" s="142"/>
      <c r="Q124" s="142"/>
      <c r="R124" s="142"/>
      <c r="S124" s="142"/>
      <c r="T124" s="142"/>
      <c r="U124" s="142"/>
      <c r="V124" s="142"/>
      <c r="W124" s="142"/>
      <c r="X124" s="142"/>
    </row>
    <row r="125" spans="1:24" s="1" customFormat="1" ht="12.75" customHeight="1" x14ac:dyDescent="0.2">
      <c r="A125" s="158" t="s">
        <v>2199</v>
      </c>
      <c r="B125" s="103" t="s">
        <v>2200</v>
      </c>
      <c r="C125" s="159" t="s">
        <v>2199</v>
      </c>
      <c r="D125" s="162">
        <v>0</v>
      </c>
      <c r="E125" s="162">
        <v>0</v>
      </c>
      <c r="F125" s="161" t="str">
        <f t="shared" si="3"/>
        <v>-</v>
      </c>
      <c r="G125" s="142"/>
      <c r="H125" s="142"/>
      <c r="I125" s="142"/>
      <c r="J125" s="142"/>
      <c r="K125" s="142"/>
      <c r="L125" s="142"/>
      <c r="M125" s="142"/>
      <c r="N125" s="142"/>
      <c r="O125" s="142"/>
      <c r="P125" s="142"/>
      <c r="Q125" s="142"/>
      <c r="R125" s="142"/>
      <c r="S125" s="142"/>
      <c r="T125" s="142"/>
      <c r="U125" s="142"/>
      <c r="V125" s="142"/>
      <c r="W125" s="142"/>
      <c r="X125" s="142"/>
    </row>
    <row r="126" spans="1:24" s="1" customFormat="1" ht="12.75" customHeight="1" x14ac:dyDescent="0.2">
      <c r="A126" s="158"/>
      <c r="B126" s="103" t="s">
        <v>2201</v>
      </c>
      <c r="C126" s="159" t="s">
        <v>2202</v>
      </c>
      <c r="D126" s="160">
        <f>SUM(D127:D132)</f>
        <v>0</v>
      </c>
      <c r="E126" s="160">
        <f>SUM(E127:E132)</f>
        <v>0</v>
      </c>
      <c r="F126" s="161" t="str">
        <f t="shared" si="3"/>
        <v>-</v>
      </c>
      <c r="G126" s="142"/>
      <c r="H126" s="142"/>
      <c r="I126" s="142"/>
      <c r="J126" s="142"/>
      <c r="K126" s="142"/>
      <c r="L126" s="142"/>
      <c r="M126" s="142"/>
      <c r="N126" s="142"/>
      <c r="O126" s="142"/>
      <c r="P126" s="142"/>
      <c r="Q126" s="142"/>
      <c r="R126" s="142"/>
      <c r="S126" s="142"/>
      <c r="T126" s="142"/>
      <c r="U126" s="142"/>
      <c r="V126" s="142"/>
      <c r="W126" s="142"/>
      <c r="X126" s="142"/>
    </row>
    <row r="127" spans="1:24" s="1" customFormat="1" ht="12.75" customHeight="1" x14ac:dyDescent="0.2">
      <c r="A127" s="158" t="s">
        <v>2203</v>
      </c>
      <c r="B127" s="103" t="s">
        <v>2190</v>
      </c>
      <c r="C127" s="159" t="s">
        <v>2203</v>
      </c>
      <c r="D127" s="162">
        <v>0</v>
      </c>
      <c r="E127" s="162">
        <v>0</v>
      </c>
      <c r="F127" s="161" t="str">
        <f t="shared" si="3"/>
        <v>-</v>
      </c>
      <c r="G127" s="142"/>
      <c r="H127" s="142"/>
      <c r="I127" s="142"/>
      <c r="J127" s="142"/>
      <c r="K127" s="142"/>
      <c r="L127" s="142"/>
      <c r="M127" s="142"/>
      <c r="N127" s="142"/>
      <c r="O127" s="142"/>
      <c r="P127" s="142"/>
      <c r="Q127" s="142"/>
      <c r="R127" s="142"/>
      <c r="S127" s="142"/>
      <c r="T127" s="142"/>
      <c r="U127" s="142"/>
      <c r="V127" s="142"/>
      <c r="W127" s="142"/>
      <c r="X127" s="142"/>
    </row>
    <row r="128" spans="1:24" s="1" customFormat="1" ht="12.75" customHeight="1" x14ac:dyDescent="0.2">
      <c r="A128" s="158" t="s">
        <v>2204</v>
      </c>
      <c r="B128" s="103" t="s">
        <v>2192</v>
      </c>
      <c r="C128" s="159" t="s">
        <v>2204</v>
      </c>
      <c r="D128" s="162">
        <v>0</v>
      </c>
      <c r="E128" s="162">
        <v>0</v>
      </c>
      <c r="F128" s="161" t="str">
        <f t="shared" si="3"/>
        <v>-</v>
      </c>
      <c r="G128" s="142"/>
      <c r="H128" s="142"/>
      <c r="I128" s="142"/>
      <c r="J128" s="142"/>
      <c r="K128" s="142"/>
      <c r="L128" s="142"/>
      <c r="M128" s="142"/>
      <c r="N128" s="142"/>
      <c r="O128" s="142"/>
      <c r="P128" s="142"/>
      <c r="Q128" s="142"/>
      <c r="R128" s="142"/>
      <c r="S128" s="142"/>
      <c r="T128" s="142"/>
      <c r="U128" s="142"/>
      <c r="V128" s="142"/>
      <c r="W128" s="142"/>
      <c r="X128" s="142"/>
    </row>
    <row r="129" spans="1:24" s="1" customFormat="1" ht="12.75" customHeight="1" x14ac:dyDescent="0.2">
      <c r="A129" s="158" t="s">
        <v>2205</v>
      </c>
      <c r="B129" s="103" t="s">
        <v>2194</v>
      </c>
      <c r="C129" s="159" t="s">
        <v>2205</v>
      </c>
      <c r="D129" s="162">
        <v>0</v>
      </c>
      <c r="E129" s="162">
        <v>0</v>
      </c>
      <c r="F129" s="161" t="str">
        <f t="shared" si="3"/>
        <v>-</v>
      </c>
      <c r="G129" s="142"/>
      <c r="H129" s="142"/>
      <c r="I129" s="142"/>
      <c r="J129" s="142"/>
      <c r="K129" s="142"/>
      <c r="L129" s="142"/>
      <c r="M129" s="142"/>
      <c r="N129" s="142"/>
      <c r="O129" s="142"/>
      <c r="P129" s="142"/>
      <c r="Q129" s="142"/>
      <c r="R129" s="142"/>
      <c r="S129" s="142"/>
      <c r="T129" s="142"/>
      <c r="U129" s="142"/>
      <c r="V129" s="142"/>
      <c r="W129" s="142"/>
      <c r="X129" s="142"/>
    </row>
    <row r="130" spans="1:24" s="1" customFormat="1" ht="12.75" customHeight="1" x14ac:dyDescent="0.2">
      <c r="A130" s="158" t="s">
        <v>2206</v>
      </c>
      <c r="B130" s="103" t="s">
        <v>2196</v>
      </c>
      <c r="C130" s="159" t="s">
        <v>2206</v>
      </c>
      <c r="D130" s="162">
        <v>0</v>
      </c>
      <c r="E130" s="162">
        <v>0</v>
      </c>
      <c r="F130" s="161" t="str">
        <f t="shared" si="3"/>
        <v>-</v>
      </c>
      <c r="G130" s="142"/>
      <c r="H130" s="142"/>
      <c r="I130" s="142"/>
      <c r="J130" s="142"/>
      <c r="K130" s="142"/>
      <c r="L130" s="142"/>
      <c r="M130" s="142"/>
      <c r="N130" s="142"/>
      <c r="O130" s="142"/>
      <c r="P130" s="142"/>
      <c r="Q130" s="142"/>
      <c r="R130" s="142"/>
      <c r="S130" s="142"/>
      <c r="T130" s="142"/>
      <c r="U130" s="142"/>
      <c r="V130" s="142"/>
      <c r="W130" s="142"/>
      <c r="X130" s="142"/>
    </row>
    <row r="131" spans="1:24" s="1" customFormat="1" ht="12.75" customHeight="1" x14ac:dyDescent="0.2">
      <c r="A131" s="158" t="s">
        <v>2207</v>
      </c>
      <c r="B131" s="103" t="s">
        <v>2198</v>
      </c>
      <c r="C131" s="159" t="s">
        <v>2207</v>
      </c>
      <c r="D131" s="162">
        <v>0</v>
      </c>
      <c r="E131" s="162">
        <v>0</v>
      </c>
      <c r="F131" s="161" t="str">
        <f t="shared" si="3"/>
        <v>-</v>
      </c>
      <c r="G131" s="142"/>
      <c r="H131" s="142"/>
      <c r="I131" s="142"/>
      <c r="J131" s="142"/>
      <c r="K131" s="142"/>
      <c r="L131" s="142"/>
      <c r="M131" s="142"/>
      <c r="N131" s="142"/>
      <c r="O131" s="142"/>
      <c r="P131" s="142"/>
      <c r="Q131" s="142"/>
      <c r="R131" s="142"/>
      <c r="S131" s="142"/>
      <c r="T131" s="142"/>
      <c r="U131" s="142"/>
      <c r="V131" s="142"/>
      <c r="W131" s="142"/>
      <c r="X131" s="142"/>
    </row>
    <row r="132" spans="1:24" s="1" customFormat="1" ht="12.75" customHeight="1" x14ac:dyDescent="0.2">
      <c r="A132" s="158" t="s">
        <v>2208</v>
      </c>
      <c r="B132" s="103" t="s">
        <v>2200</v>
      </c>
      <c r="C132" s="159" t="s">
        <v>2208</v>
      </c>
      <c r="D132" s="162">
        <v>0</v>
      </c>
      <c r="E132" s="162">
        <v>0</v>
      </c>
      <c r="F132" s="161" t="str">
        <f t="shared" si="3"/>
        <v>-</v>
      </c>
      <c r="G132" s="142"/>
      <c r="H132" s="142"/>
      <c r="I132" s="142"/>
      <c r="J132" s="142"/>
      <c r="K132" s="142"/>
      <c r="L132" s="142"/>
      <c r="M132" s="142"/>
      <c r="N132" s="142"/>
      <c r="O132" s="142"/>
      <c r="P132" s="142"/>
      <c r="Q132" s="142"/>
      <c r="R132" s="142"/>
      <c r="S132" s="142"/>
      <c r="T132" s="142"/>
      <c r="U132" s="142"/>
      <c r="V132" s="142"/>
      <c r="W132" s="142"/>
      <c r="X132" s="142"/>
    </row>
    <row r="133" spans="1:24" s="1" customFormat="1" ht="12.75" customHeight="1" x14ac:dyDescent="0.2">
      <c r="A133" s="158" t="s">
        <v>2209</v>
      </c>
      <c r="B133" s="103" t="s">
        <v>2210</v>
      </c>
      <c r="C133" s="159" t="s">
        <v>2209</v>
      </c>
      <c r="D133" s="162">
        <v>0</v>
      </c>
      <c r="E133" s="162">
        <v>0</v>
      </c>
      <c r="F133" s="161" t="str">
        <f t="shared" si="3"/>
        <v>-</v>
      </c>
      <c r="G133" s="142"/>
      <c r="H133" s="142"/>
      <c r="I133" s="142"/>
      <c r="J133" s="142"/>
      <c r="K133" s="142"/>
      <c r="L133" s="142"/>
      <c r="M133" s="142"/>
      <c r="N133" s="142"/>
      <c r="O133" s="142"/>
      <c r="P133" s="142"/>
      <c r="Q133" s="142"/>
      <c r="R133" s="142"/>
      <c r="S133" s="142"/>
      <c r="T133" s="142"/>
      <c r="U133" s="142"/>
      <c r="V133" s="142"/>
      <c r="W133" s="142"/>
      <c r="X133" s="142"/>
    </row>
    <row r="134" spans="1:24" s="1" customFormat="1" ht="12.75" customHeight="1" x14ac:dyDescent="0.2">
      <c r="A134" s="158" t="s">
        <v>2211</v>
      </c>
      <c r="B134" s="103" t="s">
        <v>2212</v>
      </c>
      <c r="C134" s="159" t="s">
        <v>2211</v>
      </c>
      <c r="D134" s="160">
        <f>D135+D142-D145</f>
        <v>0</v>
      </c>
      <c r="E134" s="160">
        <f>E135+E142-E145</f>
        <v>0</v>
      </c>
      <c r="F134" s="161" t="str">
        <f t="shared" ref="F134:F165" si="4">IF(D134&gt;0,IF(E134/D134&gt;=100,"&gt;&gt;100",E134/D134*100),"-")</f>
        <v>-</v>
      </c>
      <c r="G134" s="142"/>
      <c r="H134" s="142"/>
      <c r="I134" s="142"/>
      <c r="J134" s="142"/>
      <c r="K134" s="142"/>
      <c r="L134" s="142"/>
      <c r="M134" s="142"/>
      <c r="N134" s="142"/>
      <c r="O134" s="142"/>
      <c r="P134" s="142"/>
      <c r="Q134" s="142"/>
      <c r="R134" s="142"/>
      <c r="S134" s="142"/>
      <c r="T134" s="142"/>
      <c r="U134" s="142"/>
      <c r="V134" s="142"/>
      <c r="W134" s="142"/>
      <c r="X134" s="142"/>
    </row>
    <row r="135" spans="1:24" s="1" customFormat="1" ht="24" customHeight="1" x14ac:dyDescent="0.2">
      <c r="A135" s="158"/>
      <c r="B135" s="103" t="s">
        <v>2213</v>
      </c>
      <c r="C135" s="159" t="s">
        <v>2214</v>
      </c>
      <c r="D135" s="160">
        <f>SUM(D136:D141)</f>
        <v>0</v>
      </c>
      <c r="E135" s="160">
        <f>SUM(E136:E141)</f>
        <v>0</v>
      </c>
      <c r="F135" s="161" t="str">
        <f t="shared" si="4"/>
        <v>-</v>
      </c>
      <c r="G135" s="142"/>
      <c r="H135" s="142"/>
      <c r="I135" s="142"/>
      <c r="J135" s="142"/>
      <c r="K135" s="142"/>
      <c r="L135" s="142"/>
      <c r="M135" s="142"/>
      <c r="N135" s="142"/>
      <c r="O135" s="142"/>
      <c r="P135" s="142"/>
      <c r="Q135" s="142"/>
      <c r="R135" s="142"/>
      <c r="S135" s="142"/>
      <c r="T135" s="142"/>
      <c r="U135" s="142"/>
      <c r="V135" s="142"/>
      <c r="W135" s="142"/>
      <c r="X135" s="142"/>
    </row>
    <row r="136" spans="1:24" s="1" customFormat="1" ht="12.75" customHeight="1" x14ac:dyDescent="0.2">
      <c r="A136" s="158" t="s">
        <v>2215</v>
      </c>
      <c r="B136" s="103" t="s">
        <v>951</v>
      </c>
      <c r="C136" s="159" t="s">
        <v>2215</v>
      </c>
      <c r="D136" s="162">
        <v>0</v>
      </c>
      <c r="E136" s="162">
        <v>0</v>
      </c>
      <c r="F136" s="161" t="str">
        <f t="shared" si="4"/>
        <v>-</v>
      </c>
      <c r="G136" s="142"/>
      <c r="H136" s="142"/>
      <c r="I136" s="142"/>
      <c r="J136" s="142"/>
      <c r="K136" s="142"/>
      <c r="L136" s="142"/>
      <c r="M136" s="142"/>
      <c r="N136" s="142"/>
      <c r="O136" s="142"/>
      <c r="P136" s="142"/>
      <c r="Q136" s="142"/>
      <c r="R136" s="142"/>
      <c r="S136" s="142"/>
      <c r="T136" s="142"/>
      <c r="U136" s="142"/>
      <c r="V136" s="142"/>
      <c r="W136" s="142"/>
      <c r="X136" s="142"/>
    </row>
    <row r="137" spans="1:24" s="1" customFormat="1" ht="12.75" customHeight="1" x14ac:dyDescent="0.2">
      <c r="A137" s="158" t="s">
        <v>2216</v>
      </c>
      <c r="B137" s="103" t="s">
        <v>953</v>
      </c>
      <c r="C137" s="159" t="s">
        <v>2216</v>
      </c>
      <c r="D137" s="162">
        <v>0</v>
      </c>
      <c r="E137" s="162">
        <v>0</v>
      </c>
      <c r="F137" s="161" t="str">
        <f t="shared" si="4"/>
        <v>-</v>
      </c>
      <c r="G137" s="142"/>
      <c r="H137" s="142"/>
      <c r="I137" s="142"/>
      <c r="J137" s="142"/>
      <c r="K137" s="142"/>
      <c r="L137" s="142"/>
      <c r="M137" s="142"/>
      <c r="N137" s="142"/>
      <c r="O137" s="142"/>
      <c r="P137" s="142"/>
      <c r="Q137" s="142"/>
      <c r="R137" s="142"/>
      <c r="S137" s="142"/>
      <c r="T137" s="142"/>
      <c r="U137" s="142"/>
      <c r="V137" s="142"/>
      <c r="W137" s="142"/>
      <c r="X137" s="142"/>
    </row>
    <row r="138" spans="1:24" s="1" customFormat="1" ht="12.75" customHeight="1" x14ac:dyDescent="0.2">
      <c r="A138" s="158" t="s">
        <v>2217</v>
      </c>
      <c r="B138" s="103" t="s">
        <v>955</v>
      </c>
      <c r="C138" s="159" t="s">
        <v>2217</v>
      </c>
      <c r="D138" s="162">
        <v>0</v>
      </c>
      <c r="E138" s="162">
        <v>0</v>
      </c>
      <c r="F138" s="161" t="str">
        <f t="shared" si="4"/>
        <v>-</v>
      </c>
      <c r="G138" s="142"/>
      <c r="H138" s="142"/>
      <c r="I138" s="142"/>
      <c r="J138" s="142"/>
      <c r="K138" s="142"/>
      <c r="L138" s="142"/>
      <c r="M138" s="142"/>
      <c r="N138" s="142"/>
      <c r="O138" s="142"/>
      <c r="P138" s="142"/>
      <c r="Q138" s="142"/>
      <c r="R138" s="142"/>
      <c r="S138" s="142"/>
      <c r="T138" s="142"/>
      <c r="U138" s="142"/>
      <c r="V138" s="142"/>
      <c r="W138" s="142"/>
      <c r="X138" s="142"/>
    </row>
    <row r="139" spans="1:24" s="1" customFormat="1" ht="12.75" customHeight="1" x14ac:dyDescent="0.2">
      <c r="A139" s="158" t="s">
        <v>2218</v>
      </c>
      <c r="B139" s="103" t="s">
        <v>1167</v>
      </c>
      <c r="C139" s="159" t="s">
        <v>2218</v>
      </c>
      <c r="D139" s="162">
        <v>0</v>
      </c>
      <c r="E139" s="162">
        <v>0</v>
      </c>
      <c r="F139" s="161" t="str">
        <f t="shared" si="4"/>
        <v>-</v>
      </c>
      <c r="G139" s="142"/>
      <c r="H139" s="142"/>
      <c r="I139" s="142"/>
      <c r="J139" s="142"/>
      <c r="K139" s="142"/>
      <c r="L139" s="142"/>
      <c r="M139" s="142"/>
      <c r="N139" s="142"/>
      <c r="O139" s="142"/>
      <c r="P139" s="142"/>
      <c r="Q139" s="142"/>
      <c r="R139" s="142"/>
      <c r="S139" s="142"/>
      <c r="T139" s="142"/>
      <c r="U139" s="142"/>
      <c r="V139" s="142"/>
      <c r="W139" s="142"/>
      <c r="X139" s="142"/>
    </row>
    <row r="140" spans="1:24" s="1" customFormat="1" ht="24" customHeight="1" x14ac:dyDescent="0.2">
      <c r="A140" s="158" t="s">
        <v>2219</v>
      </c>
      <c r="B140" s="104" t="s">
        <v>1171</v>
      </c>
      <c r="C140" s="159" t="s">
        <v>2219</v>
      </c>
      <c r="D140" s="162">
        <v>0</v>
      </c>
      <c r="E140" s="162">
        <v>0</v>
      </c>
      <c r="F140" s="161" t="str">
        <f t="shared" si="4"/>
        <v>-</v>
      </c>
      <c r="G140" s="142"/>
      <c r="H140" s="142"/>
      <c r="I140" s="142"/>
      <c r="J140" s="142"/>
      <c r="K140" s="142"/>
      <c r="L140" s="142"/>
      <c r="M140" s="142"/>
      <c r="N140" s="142"/>
      <c r="O140" s="142"/>
      <c r="P140" s="142"/>
      <c r="Q140" s="142"/>
      <c r="R140" s="142"/>
      <c r="S140" s="142"/>
      <c r="T140" s="142"/>
      <c r="U140" s="142"/>
      <c r="V140" s="142"/>
      <c r="W140" s="142"/>
      <c r="X140" s="142"/>
    </row>
    <row r="141" spans="1:24" s="1" customFormat="1" ht="12.75" customHeight="1" x14ac:dyDescent="0.2">
      <c r="A141" s="158" t="s">
        <v>2220</v>
      </c>
      <c r="B141" s="103" t="s">
        <v>1177</v>
      </c>
      <c r="C141" s="159" t="s">
        <v>2220</v>
      </c>
      <c r="D141" s="162">
        <v>0</v>
      </c>
      <c r="E141" s="162">
        <v>0</v>
      </c>
      <c r="F141" s="161" t="str">
        <f t="shared" si="4"/>
        <v>-</v>
      </c>
      <c r="G141" s="142"/>
      <c r="H141" s="142"/>
      <c r="I141" s="142"/>
      <c r="J141" s="142"/>
      <c r="K141" s="142"/>
      <c r="L141" s="142"/>
      <c r="M141" s="142"/>
      <c r="N141" s="142"/>
      <c r="O141" s="142"/>
      <c r="P141" s="142"/>
      <c r="Q141" s="142"/>
      <c r="R141" s="142"/>
      <c r="S141" s="142"/>
      <c r="T141" s="142"/>
      <c r="U141" s="142"/>
      <c r="V141" s="142"/>
      <c r="W141" s="142"/>
      <c r="X141" s="142"/>
    </row>
    <row r="142" spans="1:24" s="1" customFormat="1" ht="12.75" customHeight="1" x14ac:dyDescent="0.2">
      <c r="A142" s="158"/>
      <c r="B142" s="103" t="s">
        <v>2221</v>
      </c>
      <c r="C142" s="159" t="s">
        <v>2222</v>
      </c>
      <c r="D142" s="160">
        <f>SUM(D143:D144)</f>
        <v>0</v>
      </c>
      <c r="E142" s="160">
        <f>SUM(E143:E144)</f>
        <v>0</v>
      </c>
      <c r="F142" s="161" t="str">
        <f t="shared" si="4"/>
        <v>-</v>
      </c>
      <c r="G142" s="142"/>
      <c r="H142" s="142"/>
      <c r="I142" s="142"/>
      <c r="J142" s="142"/>
      <c r="K142" s="142"/>
      <c r="L142" s="142"/>
      <c r="M142" s="142"/>
      <c r="N142" s="142"/>
      <c r="O142" s="142"/>
      <c r="P142" s="142"/>
      <c r="Q142" s="142"/>
      <c r="R142" s="142"/>
      <c r="S142" s="142"/>
      <c r="T142" s="142"/>
      <c r="U142" s="142"/>
      <c r="V142" s="142"/>
      <c r="W142" s="142"/>
      <c r="X142" s="142"/>
    </row>
    <row r="143" spans="1:24" s="1" customFormat="1" ht="12.75" customHeight="1" x14ac:dyDescent="0.2">
      <c r="A143" s="158" t="s">
        <v>2223</v>
      </c>
      <c r="B143" s="103" t="s">
        <v>1173</v>
      </c>
      <c r="C143" s="159" t="s">
        <v>2223</v>
      </c>
      <c r="D143" s="162">
        <v>0</v>
      </c>
      <c r="E143" s="162">
        <v>0</v>
      </c>
      <c r="F143" s="161" t="str">
        <f t="shared" si="4"/>
        <v>-</v>
      </c>
      <c r="G143" s="142"/>
      <c r="H143" s="142"/>
      <c r="I143" s="142"/>
      <c r="J143" s="142"/>
      <c r="K143" s="142"/>
      <c r="L143" s="142"/>
      <c r="M143" s="142"/>
      <c r="N143" s="142"/>
      <c r="O143" s="142"/>
      <c r="P143" s="142"/>
      <c r="Q143" s="142"/>
      <c r="R143" s="142"/>
      <c r="S143" s="142"/>
      <c r="T143" s="142"/>
      <c r="U143" s="142"/>
      <c r="V143" s="142"/>
      <c r="W143" s="142"/>
      <c r="X143" s="142"/>
    </row>
    <row r="144" spans="1:24" s="1" customFormat="1" ht="12.75" customHeight="1" x14ac:dyDescent="0.2">
      <c r="A144" s="158" t="s">
        <v>2224</v>
      </c>
      <c r="B144" s="103" t="s">
        <v>969</v>
      </c>
      <c r="C144" s="159" t="s">
        <v>2224</v>
      </c>
      <c r="D144" s="162">
        <v>0</v>
      </c>
      <c r="E144" s="162">
        <v>0</v>
      </c>
      <c r="F144" s="161" t="str">
        <f t="shared" si="4"/>
        <v>-</v>
      </c>
      <c r="G144" s="142"/>
      <c r="H144" s="142"/>
      <c r="I144" s="142"/>
      <c r="J144" s="142"/>
      <c r="K144" s="142"/>
      <c r="L144" s="142"/>
      <c r="M144" s="142"/>
      <c r="N144" s="142"/>
      <c r="O144" s="142"/>
      <c r="P144" s="142"/>
      <c r="Q144" s="142"/>
      <c r="R144" s="142"/>
      <c r="S144" s="142"/>
      <c r="T144" s="142"/>
      <c r="U144" s="142"/>
      <c r="V144" s="142"/>
      <c r="W144" s="142"/>
      <c r="X144" s="142"/>
    </row>
    <row r="145" spans="1:24" s="1" customFormat="1" ht="12.75" customHeight="1" x14ac:dyDescent="0.2">
      <c r="A145" s="158" t="s">
        <v>2225</v>
      </c>
      <c r="B145" s="103" t="s">
        <v>2226</v>
      </c>
      <c r="C145" s="159" t="s">
        <v>2225</v>
      </c>
      <c r="D145" s="162">
        <v>0</v>
      </c>
      <c r="E145" s="162">
        <v>0</v>
      </c>
      <c r="F145" s="161" t="str">
        <f t="shared" si="4"/>
        <v>-</v>
      </c>
      <c r="G145" s="142"/>
      <c r="H145" s="142"/>
      <c r="I145" s="142"/>
      <c r="J145" s="142"/>
      <c r="K145" s="142"/>
      <c r="L145" s="142"/>
      <c r="M145" s="142"/>
      <c r="N145" s="142"/>
      <c r="O145" s="142"/>
      <c r="P145" s="142"/>
      <c r="Q145" s="142"/>
      <c r="R145" s="142"/>
      <c r="S145" s="142"/>
      <c r="T145" s="142"/>
      <c r="U145" s="142"/>
      <c r="V145" s="142"/>
      <c r="W145" s="142"/>
      <c r="X145" s="142"/>
    </row>
    <row r="146" spans="1:24" s="1" customFormat="1" ht="12.75" customHeight="1" x14ac:dyDescent="0.2">
      <c r="A146" s="158" t="s">
        <v>2227</v>
      </c>
      <c r="B146" s="103" t="s">
        <v>2228</v>
      </c>
      <c r="C146" s="159" t="s">
        <v>2227</v>
      </c>
      <c r="D146" s="160">
        <f>SUM(D147:D149)+SUM(D158:D162)-D163</f>
        <v>40425</v>
      </c>
      <c r="E146" s="160">
        <f>SUM(E147:E149)+SUM(E158:E162)-E163</f>
        <v>197992.49</v>
      </c>
      <c r="F146" s="161">
        <f t="shared" si="4"/>
        <v>489.77734075448359</v>
      </c>
      <c r="G146" s="142"/>
      <c r="H146" s="142"/>
      <c r="I146" s="142"/>
      <c r="J146" s="142"/>
      <c r="K146" s="142"/>
      <c r="L146" s="142"/>
      <c r="M146" s="142"/>
      <c r="N146" s="142"/>
      <c r="O146" s="142"/>
      <c r="P146" s="142"/>
      <c r="Q146" s="142"/>
      <c r="R146" s="142"/>
      <c r="S146" s="142"/>
      <c r="T146" s="142"/>
      <c r="U146" s="142"/>
      <c r="V146" s="142"/>
      <c r="W146" s="142"/>
      <c r="X146" s="142"/>
    </row>
    <row r="147" spans="1:24" s="1" customFormat="1" ht="12.75" customHeight="1" x14ac:dyDescent="0.2">
      <c r="A147" s="158" t="s">
        <v>2229</v>
      </c>
      <c r="B147" s="103" t="s">
        <v>2230</v>
      </c>
      <c r="C147" s="159" t="s">
        <v>2229</v>
      </c>
      <c r="D147" s="162">
        <v>0</v>
      </c>
      <c r="E147" s="162">
        <v>0</v>
      </c>
      <c r="F147" s="161" t="str">
        <f t="shared" si="4"/>
        <v>-</v>
      </c>
      <c r="G147" s="142"/>
      <c r="H147" s="142"/>
      <c r="I147" s="142"/>
      <c r="J147" s="142"/>
      <c r="K147" s="142"/>
      <c r="L147" s="142"/>
      <c r="M147" s="142"/>
      <c r="N147" s="142"/>
      <c r="O147" s="142"/>
      <c r="P147" s="142"/>
      <c r="Q147" s="142"/>
      <c r="R147" s="142"/>
      <c r="S147" s="142"/>
      <c r="T147" s="142"/>
      <c r="U147" s="142"/>
      <c r="V147" s="142"/>
      <c r="W147" s="142"/>
      <c r="X147" s="142"/>
    </row>
    <row r="148" spans="1:24" s="1" customFormat="1" ht="12.75" customHeight="1" x14ac:dyDescent="0.2">
      <c r="A148" s="158" t="s">
        <v>2231</v>
      </c>
      <c r="B148" s="103" t="s">
        <v>2232</v>
      </c>
      <c r="C148" s="159" t="s">
        <v>2231</v>
      </c>
      <c r="D148" s="162">
        <v>0</v>
      </c>
      <c r="E148" s="162">
        <v>0</v>
      </c>
      <c r="F148" s="161" t="str">
        <f t="shared" si="4"/>
        <v>-</v>
      </c>
      <c r="G148" s="142"/>
      <c r="H148" s="142"/>
      <c r="I148" s="142"/>
      <c r="J148" s="142"/>
      <c r="K148" s="142"/>
      <c r="L148" s="142"/>
      <c r="M148" s="142"/>
      <c r="N148" s="142"/>
      <c r="O148" s="142"/>
      <c r="P148" s="142"/>
      <c r="Q148" s="142"/>
      <c r="R148" s="142"/>
      <c r="S148" s="142"/>
      <c r="T148" s="142"/>
      <c r="U148" s="142"/>
      <c r="V148" s="142"/>
      <c r="W148" s="142"/>
      <c r="X148" s="142"/>
    </row>
    <row r="149" spans="1:24" s="1" customFormat="1" ht="24" customHeight="1" x14ac:dyDescent="0.2">
      <c r="A149" s="158" t="s">
        <v>2233</v>
      </c>
      <c r="B149" s="103" t="s">
        <v>2234</v>
      </c>
      <c r="C149" s="159" t="s">
        <v>2233</v>
      </c>
      <c r="D149" s="160">
        <f>SUM(D150:D157)</f>
        <v>0</v>
      </c>
      <c r="E149" s="160">
        <f>SUM(E150:E157)</f>
        <v>0</v>
      </c>
      <c r="F149" s="161" t="str">
        <f t="shared" si="4"/>
        <v>-</v>
      </c>
      <c r="G149" s="142"/>
      <c r="H149" s="142"/>
      <c r="I149" s="142"/>
      <c r="J149" s="142"/>
      <c r="K149" s="142"/>
      <c r="L149" s="142"/>
      <c r="M149" s="142"/>
      <c r="N149" s="142"/>
      <c r="O149" s="142"/>
      <c r="P149" s="142"/>
      <c r="Q149" s="142"/>
      <c r="R149" s="142"/>
      <c r="S149" s="142"/>
      <c r="T149" s="142"/>
      <c r="U149" s="142"/>
      <c r="V149" s="142"/>
      <c r="W149" s="142"/>
      <c r="X149" s="142"/>
    </row>
    <row r="150" spans="1:24" s="1" customFormat="1" ht="12.75" customHeight="1" x14ac:dyDescent="0.2">
      <c r="A150" s="158" t="s">
        <v>2235</v>
      </c>
      <c r="B150" s="103" t="s">
        <v>2236</v>
      </c>
      <c r="C150" s="159" t="s">
        <v>2235</v>
      </c>
      <c r="D150" s="162">
        <v>0</v>
      </c>
      <c r="E150" s="162">
        <v>0</v>
      </c>
      <c r="F150" s="161" t="str">
        <f t="shared" si="4"/>
        <v>-</v>
      </c>
      <c r="G150" s="142"/>
      <c r="H150" s="142"/>
      <c r="I150" s="142"/>
      <c r="J150" s="142"/>
      <c r="K150" s="142"/>
      <c r="L150" s="142"/>
      <c r="M150" s="142"/>
      <c r="N150" s="142"/>
      <c r="O150" s="142"/>
      <c r="P150" s="142"/>
      <c r="Q150" s="142"/>
      <c r="R150" s="142"/>
      <c r="S150" s="142"/>
      <c r="T150" s="142"/>
      <c r="U150" s="142"/>
      <c r="V150" s="142"/>
      <c r="W150" s="142"/>
      <c r="X150" s="142"/>
    </row>
    <row r="151" spans="1:24" s="1" customFormat="1" ht="12.75" customHeight="1" x14ac:dyDescent="0.2">
      <c r="A151" s="158" t="s">
        <v>2237</v>
      </c>
      <c r="B151" s="103" t="s">
        <v>2238</v>
      </c>
      <c r="C151" s="159" t="s">
        <v>2237</v>
      </c>
      <c r="D151" s="162">
        <v>0</v>
      </c>
      <c r="E151" s="162">
        <v>0</v>
      </c>
      <c r="F151" s="161" t="str">
        <f t="shared" si="4"/>
        <v>-</v>
      </c>
      <c r="G151" s="142"/>
      <c r="H151" s="142"/>
      <c r="I151" s="142"/>
      <c r="J151" s="142"/>
      <c r="K151" s="142"/>
      <c r="L151" s="142"/>
      <c r="M151" s="142"/>
      <c r="N151" s="142"/>
      <c r="O151" s="142"/>
      <c r="P151" s="142"/>
      <c r="Q151" s="142"/>
      <c r="R151" s="142"/>
      <c r="S151" s="142"/>
      <c r="T151" s="142"/>
      <c r="U151" s="142"/>
      <c r="V151" s="142"/>
      <c r="W151" s="142"/>
      <c r="X151" s="142"/>
    </row>
    <row r="152" spans="1:24" s="1" customFormat="1" ht="12.75" customHeight="1" x14ac:dyDescent="0.2">
      <c r="A152" s="158" t="s">
        <v>2239</v>
      </c>
      <c r="B152" s="103" t="s">
        <v>2240</v>
      </c>
      <c r="C152" s="159" t="s">
        <v>2239</v>
      </c>
      <c r="D152" s="162">
        <v>0</v>
      </c>
      <c r="E152" s="162">
        <v>0</v>
      </c>
      <c r="F152" s="161" t="str">
        <f t="shared" si="4"/>
        <v>-</v>
      </c>
      <c r="G152" s="142"/>
      <c r="H152" s="142"/>
      <c r="I152" s="142"/>
      <c r="J152" s="142"/>
      <c r="K152" s="142"/>
      <c r="L152" s="142"/>
      <c r="M152" s="142"/>
      <c r="N152" s="142"/>
      <c r="O152" s="142"/>
      <c r="P152" s="142"/>
      <c r="Q152" s="142"/>
      <c r="R152" s="142"/>
      <c r="S152" s="142"/>
      <c r="T152" s="142"/>
      <c r="U152" s="142"/>
      <c r="V152" s="142"/>
      <c r="W152" s="142"/>
      <c r="X152" s="142"/>
    </row>
    <row r="153" spans="1:24" s="1" customFormat="1" ht="12.75" customHeight="1" x14ac:dyDescent="0.2">
      <c r="A153" s="158" t="s">
        <v>2241</v>
      </c>
      <c r="B153" s="103" t="s">
        <v>2242</v>
      </c>
      <c r="C153" s="159" t="s">
        <v>2241</v>
      </c>
      <c r="D153" s="162">
        <v>0</v>
      </c>
      <c r="E153" s="162">
        <v>0</v>
      </c>
      <c r="F153" s="161" t="str">
        <f t="shared" si="4"/>
        <v>-</v>
      </c>
      <c r="G153" s="142"/>
      <c r="H153" s="142"/>
      <c r="I153" s="142"/>
      <c r="J153" s="142"/>
      <c r="K153" s="142"/>
      <c r="L153" s="142"/>
      <c r="M153" s="142"/>
      <c r="N153" s="142"/>
      <c r="O153" s="142"/>
      <c r="P153" s="142"/>
      <c r="Q153" s="142"/>
      <c r="R153" s="142"/>
      <c r="S153" s="142"/>
      <c r="T153" s="142"/>
      <c r="U153" s="142"/>
      <c r="V153" s="142"/>
      <c r="W153" s="142"/>
      <c r="X153" s="142"/>
    </row>
    <row r="154" spans="1:24" s="1" customFormat="1" ht="12.75" customHeight="1" x14ac:dyDescent="0.2">
      <c r="A154" s="158" t="s">
        <v>2243</v>
      </c>
      <c r="B154" s="103" t="s">
        <v>2244</v>
      </c>
      <c r="C154" s="159" t="s">
        <v>2243</v>
      </c>
      <c r="D154" s="162">
        <v>0</v>
      </c>
      <c r="E154" s="162">
        <v>0</v>
      </c>
      <c r="F154" s="161" t="str">
        <f t="shared" si="4"/>
        <v>-</v>
      </c>
      <c r="G154" s="142"/>
      <c r="H154" s="142"/>
      <c r="I154" s="142"/>
      <c r="J154" s="142"/>
      <c r="K154" s="142"/>
      <c r="L154" s="142"/>
      <c r="M154" s="142"/>
      <c r="N154" s="142"/>
      <c r="O154" s="142"/>
      <c r="P154" s="142"/>
      <c r="Q154" s="142"/>
      <c r="R154" s="142"/>
      <c r="S154" s="142"/>
      <c r="T154" s="142"/>
      <c r="U154" s="142"/>
      <c r="V154" s="142"/>
      <c r="W154" s="142"/>
      <c r="X154" s="142"/>
    </row>
    <row r="155" spans="1:24" s="1" customFormat="1" ht="24" customHeight="1" x14ac:dyDescent="0.2">
      <c r="A155" s="158" t="s">
        <v>2245</v>
      </c>
      <c r="B155" s="103" t="s">
        <v>2246</v>
      </c>
      <c r="C155" s="159" t="s">
        <v>2245</v>
      </c>
      <c r="D155" s="162">
        <v>0</v>
      </c>
      <c r="E155" s="162">
        <v>0</v>
      </c>
      <c r="F155" s="161" t="str">
        <f t="shared" si="4"/>
        <v>-</v>
      </c>
      <c r="G155" s="142"/>
      <c r="H155" s="142"/>
      <c r="I155" s="142"/>
      <c r="J155" s="142"/>
      <c r="K155" s="142"/>
      <c r="L155" s="142"/>
      <c r="M155" s="142"/>
      <c r="N155" s="142"/>
      <c r="O155" s="142"/>
      <c r="P155" s="142"/>
      <c r="Q155" s="142"/>
      <c r="R155" s="142"/>
      <c r="S155" s="142"/>
      <c r="T155" s="142"/>
      <c r="U155" s="142"/>
      <c r="V155" s="142"/>
      <c r="W155" s="142"/>
      <c r="X155" s="142"/>
    </row>
    <row r="156" spans="1:24" s="1" customFormat="1" ht="24" customHeight="1" x14ac:dyDescent="0.2">
      <c r="A156" s="158" t="s">
        <v>2247</v>
      </c>
      <c r="B156" s="103" t="s">
        <v>2248</v>
      </c>
      <c r="C156" s="159" t="s">
        <v>2247</v>
      </c>
      <c r="D156" s="162">
        <v>0</v>
      </c>
      <c r="E156" s="162">
        <v>0</v>
      </c>
      <c r="F156" s="161" t="str">
        <f t="shared" si="4"/>
        <v>-</v>
      </c>
      <c r="G156" s="142"/>
      <c r="H156" s="142"/>
      <c r="I156" s="142"/>
      <c r="J156" s="142"/>
      <c r="K156" s="142"/>
      <c r="L156" s="142"/>
      <c r="M156" s="142"/>
      <c r="N156" s="142"/>
      <c r="O156" s="142"/>
      <c r="P156" s="142"/>
      <c r="Q156" s="142"/>
      <c r="R156" s="142"/>
      <c r="S156" s="142"/>
      <c r="T156" s="142"/>
      <c r="U156" s="142"/>
      <c r="V156" s="142"/>
      <c r="W156" s="142"/>
      <c r="X156" s="142"/>
    </row>
    <row r="157" spans="1:24" s="1" customFormat="1" ht="24" customHeight="1" x14ac:dyDescent="0.2">
      <c r="A157" s="158" t="s">
        <v>2249</v>
      </c>
      <c r="B157" s="103" t="s">
        <v>2250</v>
      </c>
      <c r="C157" s="159" t="s">
        <v>2249</v>
      </c>
      <c r="D157" s="162">
        <v>0</v>
      </c>
      <c r="E157" s="162">
        <v>0</v>
      </c>
      <c r="F157" s="161" t="str">
        <f t="shared" si="4"/>
        <v>-</v>
      </c>
      <c r="G157" s="142"/>
      <c r="H157" s="142"/>
      <c r="I157" s="142"/>
      <c r="J157" s="142"/>
      <c r="K157" s="142"/>
      <c r="L157" s="142"/>
      <c r="M157" s="142"/>
      <c r="N157" s="142"/>
      <c r="O157" s="142"/>
      <c r="P157" s="142"/>
      <c r="Q157" s="142"/>
      <c r="R157" s="142"/>
      <c r="S157" s="142"/>
      <c r="T157" s="142"/>
      <c r="U157" s="142"/>
      <c r="V157" s="142"/>
      <c r="W157" s="142"/>
      <c r="X157" s="142"/>
    </row>
    <row r="158" spans="1:24" s="1" customFormat="1" ht="12.75" customHeight="1" x14ac:dyDescent="0.2">
      <c r="A158" s="158" t="s">
        <v>2251</v>
      </c>
      <c r="B158" s="103" t="s">
        <v>2252</v>
      </c>
      <c r="C158" s="159" t="s">
        <v>2251</v>
      </c>
      <c r="D158" s="162">
        <v>0</v>
      </c>
      <c r="E158" s="162">
        <v>0</v>
      </c>
      <c r="F158" s="161" t="str">
        <f t="shared" si="4"/>
        <v>-</v>
      </c>
      <c r="G158" s="142"/>
      <c r="H158" s="142"/>
      <c r="I158" s="142"/>
      <c r="J158" s="142"/>
      <c r="K158" s="142"/>
      <c r="L158" s="142"/>
      <c r="M158" s="142"/>
      <c r="N158" s="142"/>
      <c r="O158" s="142"/>
      <c r="P158" s="142"/>
      <c r="Q158" s="142"/>
      <c r="R158" s="142"/>
      <c r="S158" s="142"/>
      <c r="T158" s="142"/>
      <c r="U158" s="142"/>
      <c r="V158" s="142"/>
      <c r="W158" s="142"/>
      <c r="X158" s="142"/>
    </row>
    <row r="159" spans="1:24" s="1" customFormat="1" ht="24" customHeight="1" x14ac:dyDescent="0.2">
      <c r="A159" s="158" t="s">
        <v>2253</v>
      </c>
      <c r="B159" s="104" t="s">
        <v>2254</v>
      </c>
      <c r="C159" s="159" t="s">
        <v>2253</v>
      </c>
      <c r="D159" s="162">
        <v>40425</v>
      </c>
      <c r="E159" s="162">
        <v>69384.7</v>
      </c>
      <c r="F159" s="161">
        <f t="shared" si="4"/>
        <v>171.63809523809525</v>
      </c>
      <c r="G159" s="142"/>
      <c r="H159" s="142"/>
      <c r="I159" s="142"/>
      <c r="J159" s="142"/>
      <c r="K159" s="142"/>
      <c r="L159" s="142"/>
      <c r="M159" s="142"/>
      <c r="N159" s="142"/>
      <c r="O159" s="142"/>
      <c r="P159" s="142"/>
      <c r="Q159" s="142"/>
      <c r="R159" s="142"/>
      <c r="S159" s="142"/>
      <c r="T159" s="142"/>
      <c r="U159" s="142"/>
      <c r="V159" s="142"/>
      <c r="W159" s="142"/>
      <c r="X159" s="142"/>
    </row>
    <row r="160" spans="1:24" s="1" customFormat="1" ht="24" customHeight="1" x14ac:dyDescent="0.2">
      <c r="A160" s="158" t="s">
        <v>2255</v>
      </c>
      <c r="B160" s="103" t="s">
        <v>2256</v>
      </c>
      <c r="C160" s="159" t="s">
        <v>2255</v>
      </c>
      <c r="D160" s="162">
        <v>0</v>
      </c>
      <c r="E160" s="162">
        <v>0</v>
      </c>
      <c r="F160" s="161" t="str">
        <f t="shared" si="4"/>
        <v>-</v>
      </c>
      <c r="G160" s="142"/>
      <c r="H160" s="142"/>
      <c r="I160" s="142"/>
      <c r="J160" s="142"/>
      <c r="K160" s="142"/>
      <c r="L160" s="142"/>
      <c r="M160" s="142"/>
      <c r="N160" s="142"/>
      <c r="O160" s="142"/>
      <c r="P160" s="142"/>
      <c r="Q160" s="142"/>
      <c r="R160" s="142"/>
      <c r="S160" s="142"/>
      <c r="T160" s="142"/>
      <c r="U160" s="142"/>
      <c r="V160" s="142"/>
      <c r="W160" s="142"/>
      <c r="X160" s="142"/>
    </row>
    <row r="161" spans="1:24" s="1" customFormat="1" ht="24" customHeight="1" x14ac:dyDescent="0.2">
      <c r="A161" s="158" t="s">
        <v>2257</v>
      </c>
      <c r="B161" s="103" t="s">
        <v>2258</v>
      </c>
      <c r="C161" s="159" t="s">
        <v>2257</v>
      </c>
      <c r="D161" s="162">
        <v>0</v>
      </c>
      <c r="E161" s="162">
        <v>128607.79</v>
      </c>
      <c r="F161" s="161" t="str">
        <f t="shared" si="4"/>
        <v>-</v>
      </c>
      <c r="G161" s="142"/>
      <c r="H161" s="142"/>
      <c r="I161" s="142"/>
      <c r="J161" s="142"/>
      <c r="K161" s="142"/>
      <c r="L161" s="142"/>
      <c r="M161" s="142"/>
      <c r="N161" s="142"/>
      <c r="O161" s="142"/>
      <c r="P161" s="142"/>
      <c r="Q161" s="142"/>
      <c r="R161" s="142"/>
      <c r="S161" s="142"/>
      <c r="T161" s="142"/>
      <c r="U161" s="142"/>
      <c r="V161" s="142"/>
      <c r="W161" s="142"/>
      <c r="X161" s="142"/>
    </row>
    <row r="162" spans="1:24" s="1" customFormat="1" ht="12.75" customHeight="1" x14ac:dyDescent="0.2">
      <c r="A162" s="158" t="s">
        <v>2259</v>
      </c>
      <c r="B162" s="103" t="s">
        <v>2260</v>
      </c>
      <c r="C162" s="159" t="s">
        <v>2259</v>
      </c>
      <c r="D162" s="162">
        <v>0</v>
      </c>
      <c r="E162" s="162">
        <v>0</v>
      </c>
      <c r="F162" s="161" t="str">
        <f t="shared" si="4"/>
        <v>-</v>
      </c>
      <c r="G162" s="142"/>
      <c r="H162" s="142"/>
      <c r="I162" s="142"/>
      <c r="J162" s="142"/>
      <c r="K162" s="142"/>
      <c r="L162" s="142"/>
      <c r="M162" s="142"/>
      <c r="N162" s="142"/>
      <c r="O162" s="142"/>
      <c r="P162" s="142"/>
      <c r="Q162" s="142"/>
      <c r="R162" s="142"/>
      <c r="S162" s="142"/>
      <c r="T162" s="142"/>
      <c r="U162" s="142"/>
      <c r="V162" s="142"/>
      <c r="W162" s="142"/>
      <c r="X162" s="142"/>
    </row>
    <row r="163" spans="1:24" s="1" customFormat="1" ht="12.75" customHeight="1" x14ac:dyDescent="0.2">
      <c r="A163" s="158" t="s">
        <v>2261</v>
      </c>
      <c r="B163" s="103" t="s">
        <v>2262</v>
      </c>
      <c r="C163" s="159" t="s">
        <v>2261</v>
      </c>
      <c r="D163" s="162">
        <v>0</v>
      </c>
      <c r="E163" s="162">
        <v>0</v>
      </c>
      <c r="F163" s="161" t="str">
        <f t="shared" si="4"/>
        <v>-</v>
      </c>
      <c r="G163" s="142"/>
      <c r="H163" s="142"/>
      <c r="I163" s="142"/>
      <c r="J163" s="142"/>
      <c r="K163" s="142"/>
      <c r="L163" s="142"/>
      <c r="M163" s="142"/>
      <c r="N163" s="142"/>
      <c r="O163" s="142"/>
      <c r="P163" s="142"/>
      <c r="Q163" s="142"/>
      <c r="R163" s="142"/>
      <c r="S163" s="142"/>
      <c r="T163" s="142"/>
      <c r="U163" s="142"/>
      <c r="V163" s="142"/>
      <c r="W163" s="142"/>
      <c r="X163" s="142"/>
    </row>
    <row r="164" spans="1:24" s="1" customFormat="1" ht="12.75" customHeight="1" x14ac:dyDescent="0.2">
      <c r="A164" s="158" t="s">
        <v>2263</v>
      </c>
      <c r="B164" s="103" t="s">
        <v>2264</v>
      </c>
      <c r="C164" s="159" t="s">
        <v>2263</v>
      </c>
      <c r="D164" s="160">
        <f>SUM(D165:D168)-D169</f>
        <v>1952</v>
      </c>
      <c r="E164" s="160">
        <f>SUM(E165:E168)-E169</f>
        <v>978.73</v>
      </c>
      <c r="F164" s="161">
        <f t="shared" si="4"/>
        <v>50.139856557377051</v>
      </c>
      <c r="G164" s="142"/>
      <c r="H164" s="142"/>
      <c r="I164" s="142"/>
      <c r="J164" s="142"/>
      <c r="K164" s="142"/>
      <c r="L164" s="142"/>
      <c r="M164" s="142"/>
      <c r="N164" s="142"/>
      <c r="O164" s="142"/>
      <c r="P164" s="142"/>
      <c r="Q164" s="142"/>
      <c r="R164" s="142"/>
      <c r="S164" s="142"/>
      <c r="T164" s="142"/>
      <c r="U164" s="142"/>
      <c r="V164" s="142"/>
      <c r="W164" s="142"/>
      <c r="X164" s="142"/>
    </row>
    <row r="165" spans="1:24" s="1" customFormat="1" ht="12.75" customHeight="1" x14ac:dyDescent="0.2">
      <c r="A165" s="158" t="s">
        <v>2265</v>
      </c>
      <c r="B165" s="103" t="s">
        <v>2266</v>
      </c>
      <c r="C165" s="159" t="s">
        <v>2265</v>
      </c>
      <c r="D165" s="162">
        <v>0</v>
      </c>
      <c r="E165" s="162">
        <v>0</v>
      </c>
      <c r="F165" s="161" t="str">
        <f t="shared" si="4"/>
        <v>-</v>
      </c>
      <c r="G165" s="142"/>
      <c r="H165" s="142"/>
      <c r="I165" s="142"/>
      <c r="J165" s="142"/>
      <c r="K165" s="142"/>
      <c r="L165" s="142"/>
      <c r="M165" s="142"/>
      <c r="N165" s="142"/>
      <c r="O165" s="142"/>
      <c r="P165" s="142"/>
      <c r="Q165" s="142"/>
      <c r="R165" s="142"/>
      <c r="S165" s="142"/>
      <c r="T165" s="142"/>
      <c r="U165" s="142"/>
      <c r="V165" s="142"/>
      <c r="W165" s="142"/>
      <c r="X165" s="142"/>
    </row>
    <row r="166" spans="1:24" s="1" customFormat="1" ht="12.75" customHeight="1" x14ac:dyDescent="0.2">
      <c r="A166" s="158" t="s">
        <v>2267</v>
      </c>
      <c r="B166" s="103" t="s">
        <v>2268</v>
      </c>
      <c r="C166" s="159" t="s">
        <v>2267</v>
      </c>
      <c r="D166" s="162">
        <v>1952</v>
      </c>
      <c r="E166" s="162">
        <v>978.73</v>
      </c>
      <c r="F166" s="161">
        <f t="shared" ref="F166:F173" si="5">IF(D166&gt;0,IF(E166/D166&gt;=100,"&gt;&gt;100",E166/D166*100),"-")</f>
        <v>50.139856557377051</v>
      </c>
      <c r="G166" s="142"/>
      <c r="H166" s="142"/>
      <c r="I166" s="142"/>
      <c r="J166" s="142"/>
      <c r="K166" s="142"/>
      <c r="L166" s="142"/>
      <c r="M166" s="142"/>
      <c r="N166" s="142"/>
      <c r="O166" s="142"/>
      <c r="P166" s="142"/>
      <c r="Q166" s="142"/>
      <c r="R166" s="142"/>
      <c r="S166" s="142"/>
      <c r="T166" s="142"/>
      <c r="U166" s="142"/>
      <c r="V166" s="142"/>
      <c r="W166" s="142"/>
      <c r="X166" s="142"/>
    </row>
    <row r="167" spans="1:24" s="1" customFormat="1" ht="12.75" customHeight="1" x14ac:dyDescent="0.2">
      <c r="A167" s="158" t="s">
        <v>2269</v>
      </c>
      <c r="B167" s="103" t="s">
        <v>2270</v>
      </c>
      <c r="C167" s="159" t="s">
        <v>2269</v>
      </c>
      <c r="D167" s="162">
        <v>0</v>
      </c>
      <c r="E167" s="162">
        <v>0</v>
      </c>
      <c r="F167" s="161" t="str">
        <f t="shared" si="5"/>
        <v>-</v>
      </c>
      <c r="G167" s="142"/>
      <c r="H167" s="142"/>
      <c r="I167" s="142"/>
      <c r="J167" s="142"/>
      <c r="K167" s="142"/>
      <c r="L167" s="142"/>
      <c r="M167" s="142"/>
      <c r="N167" s="142"/>
      <c r="O167" s="142"/>
      <c r="P167" s="142"/>
      <c r="Q167" s="142"/>
      <c r="R167" s="142"/>
      <c r="S167" s="142"/>
      <c r="T167" s="142"/>
      <c r="U167" s="142"/>
      <c r="V167" s="142"/>
      <c r="W167" s="142"/>
      <c r="X167" s="142"/>
    </row>
    <row r="168" spans="1:24" s="1" customFormat="1" ht="12.75" customHeight="1" x14ac:dyDescent="0.2">
      <c r="A168" s="158" t="s">
        <v>2271</v>
      </c>
      <c r="B168" s="103" t="s">
        <v>2272</v>
      </c>
      <c r="C168" s="159" t="s">
        <v>2271</v>
      </c>
      <c r="D168" s="162">
        <v>0</v>
      </c>
      <c r="E168" s="162">
        <v>0</v>
      </c>
      <c r="F168" s="161" t="str">
        <f t="shared" si="5"/>
        <v>-</v>
      </c>
      <c r="G168" s="142"/>
      <c r="H168" s="142"/>
      <c r="I168" s="142"/>
      <c r="J168" s="142"/>
      <c r="K168" s="142"/>
      <c r="L168" s="142"/>
      <c r="M168" s="142"/>
      <c r="N168" s="142"/>
      <c r="O168" s="142"/>
      <c r="P168" s="142"/>
      <c r="Q168" s="142"/>
      <c r="R168" s="142"/>
      <c r="S168" s="142"/>
      <c r="T168" s="142"/>
      <c r="U168" s="142"/>
      <c r="V168" s="142"/>
      <c r="W168" s="142"/>
      <c r="X168" s="142"/>
    </row>
    <row r="169" spans="1:24" s="1" customFormat="1" ht="12.75" customHeight="1" x14ac:dyDescent="0.2">
      <c r="A169" s="158" t="s">
        <v>2273</v>
      </c>
      <c r="B169" s="103" t="s">
        <v>2274</v>
      </c>
      <c r="C169" s="159" t="s">
        <v>2273</v>
      </c>
      <c r="D169" s="162">
        <v>0</v>
      </c>
      <c r="E169" s="162">
        <v>0</v>
      </c>
      <c r="F169" s="161" t="str">
        <f t="shared" si="5"/>
        <v>-</v>
      </c>
      <c r="G169" s="142"/>
      <c r="H169" s="142"/>
      <c r="I169" s="142"/>
      <c r="J169" s="142"/>
      <c r="K169" s="142"/>
      <c r="L169" s="142"/>
      <c r="M169" s="142"/>
      <c r="N169" s="142"/>
      <c r="O169" s="142"/>
      <c r="P169" s="142"/>
      <c r="Q169" s="142"/>
      <c r="R169" s="142"/>
      <c r="S169" s="142"/>
      <c r="T169" s="142"/>
      <c r="U169" s="142"/>
      <c r="V169" s="142"/>
      <c r="W169" s="142"/>
      <c r="X169" s="142"/>
    </row>
    <row r="170" spans="1:24" s="1" customFormat="1" ht="12.75" customHeight="1" x14ac:dyDescent="0.2">
      <c r="A170" s="158" t="s">
        <v>1287</v>
      </c>
      <c r="B170" s="103" t="s">
        <v>2275</v>
      </c>
      <c r="C170" s="159" t="s">
        <v>1287</v>
      </c>
      <c r="D170" s="160">
        <f>SUM(D171:D173)</f>
        <v>888553</v>
      </c>
      <c r="E170" s="160">
        <f>SUM(E171:E173)</f>
        <v>902830.03</v>
      </c>
      <c r="F170" s="161">
        <f t="shared" si="5"/>
        <v>101.60677303436036</v>
      </c>
      <c r="G170" s="142"/>
      <c r="H170" s="142"/>
      <c r="I170" s="142"/>
      <c r="J170" s="142"/>
      <c r="K170" s="142"/>
      <c r="L170" s="142"/>
      <c r="M170" s="142"/>
      <c r="N170" s="142"/>
      <c r="O170" s="142"/>
      <c r="P170" s="142"/>
      <c r="Q170" s="142"/>
      <c r="R170" s="142"/>
      <c r="S170" s="142"/>
      <c r="T170" s="142"/>
      <c r="U170" s="142"/>
      <c r="V170" s="142"/>
      <c r="W170" s="142"/>
      <c r="X170" s="142"/>
    </row>
    <row r="171" spans="1:24" s="1" customFormat="1" ht="12.75" customHeight="1" x14ac:dyDescent="0.2">
      <c r="A171" s="158" t="s">
        <v>2276</v>
      </c>
      <c r="B171" s="103" t="s">
        <v>2277</v>
      </c>
      <c r="C171" s="159" t="s">
        <v>2276</v>
      </c>
      <c r="D171" s="162">
        <v>0</v>
      </c>
      <c r="E171" s="162">
        <v>0</v>
      </c>
      <c r="F171" s="161" t="str">
        <f t="shared" si="5"/>
        <v>-</v>
      </c>
      <c r="G171" s="142"/>
      <c r="H171" s="142"/>
      <c r="I171" s="142"/>
      <c r="J171" s="142"/>
      <c r="K171" s="142"/>
      <c r="L171" s="142"/>
      <c r="M171" s="142"/>
      <c r="N171" s="142"/>
      <c r="O171" s="142"/>
      <c r="P171" s="142"/>
      <c r="Q171" s="142"/>
      <c r="R171" s="142"/>
      <c r="S171" s="142"/>
      <c r="T171" s="142"/>
      <c r="U171" s="142"/>
      <c r="V171" s="142"/>
      <c r="W171" s="142"/>
      <c r="X171" s="142"/>
    </row>
    <row r="172" spans="1:24" s="1" customFormat="1" ht="12.75" customHeight="1" x14ac:dyDescent="0.2">
      <c r="A172" s="158" t="s">
        <v>2278</v>
      </c>
      <c r="B172" s="103" t="s">
        <v>2279</v>
      </c>
      <c r="C172" s="159" t="s">
        <v>2278</v>
      </c>
      <c r="D172" s="162">
        <v>0</v>
      </c>
      <c r="E172" s="162">
        <v>0</v>
      </c>
      <c r="F172" s="161" t="str">
        <f t="shared" si="5"/>
        <v>-</v>
      </c>
      <c r="G172" s="142"/>
      <c r="H172" s="142"/>
      <c r="I172" s="142"/>
      <c r="J172" s="142"/>
      <c r="K172" s="142"/>
      <c r="L172" s="142"/>
      <c r="M172" s="142"/>
      <c r="N172" s="142"/>
      <c r="O172" s="142"/>
      <c r="P172" s="142"/>
      <c r="Q172" s="142"/>
      <c r="R172" s="142"/>
      <c r="S172" s="142"/>
      <c r="T172" s="142"/>
      <c r="U172" s="142"/>
      <c r="V172" s="142"/>
      <c r="W172" s="142"/>
      <c r="X172" s="142"/>
    </row>
    <row r="173" spans="1:24" s="1" customFormat="1" ht="12.75" customHeight="1" x14ac:dyDescent="0.2">
      <c r="A173" s="158" t="s">
        <v>2280</v>
      </c>
      <c r="B173" s="103" t="s">
        <v>2281</v>
      </c>
      <c r="C173" s="159" t="s">
        <v>2280</v>
      </c>
      <c r="D173" s="162">
        <v>888553</v>
      </c>
      <c r="E173" s="162">
        <v>902830.03</v>
      </c>
      <c r="F173" s="161">
        <f t="shared" si="5"/>
        <v>101.60677303436036</v>
      </c>
      <c r="G173" s="142"/>
      <c r="H173" s="142"/>
      <c r="I173" s="142"/>
      <c r="J173" s="142"/>
      <c r="K173" s="142"/>
      <c r="L173" s="142"/>
      <c r="M173" s="142"/>
      <c r="N173" s="142"/>
      <c r="O173" s="142"/>
      <c r="P173" s="142"/>
      <c r="Q173" s="142"/>
      <c r="R173" s="142"/>
      <c r="S173" s="142"/>
      <c r="T173" s="142"/>
      <c r="U173" s="142"/>
      <c r="V173" s="142"/>
      <c r="W173" s="142"/>
      <c r="X173" s="142"/>
    </row>
    <row r="174" spans="1:24" s="81" customFormat="1" ht="20.100000000000001" customHeight="1" x14ac:dyDescent="0.2">
      <c r="A174" s="323" t="s">
        <v>2282</v>
      </c>
      <c r="B174" s="328"/>
      <c r="C174" s="93"/>
      <c r="D174" s="94"/>
      <c r="E174" s="94"/>
      <c r="F174" s="95"/>
      <c r="G174" s="152"/>
      <c r="H174" s="152"/>
      <c r="I174" s="152"/>
      <c r="J174" s="152"/>
      <c r="K174" s="152"/>
      <c r="L174" s="152"/>
      <c r="M174" s="152"/>
      <c r="N174" s="152"/>
      <c r="O174" s="152"/>
      <c r="P174" s="152"/>
      <c r="Q174" s="152"/>
      <c r="R174" s="152"/>
      <c r="S174" s="152"/>
      <c r="T174" s="152"/>
      <c r="U174" s="152"/>
      <c r="V174" s="152"/>
      <c r="W174" s="152"/>
      <c r="X174" s="152"/>
    </row>
    <row r="175" spans="1:24" s="1" customFormat="1" ht="12.75" customHeight="1" x14ac:dyDescent="0.2">
      <c r="A175" s="158"/>
      <c r="B175" s="103" t="s">
        <v>2283</v>
      </c>
      <c r="C175" s="159" t="s">
        <v>2284</v>
      </c>
      <c r="D175" s="160">
        <f>D176+D237</f>
        <v>5926134</v>
      </c>
      <c r="E175" s="160">
        <f>E176+E237</f>
        <v>5715479.1799999997</v>
      </c>
      <c r="F175" s="161">
        <f t="shared" ref="F175:F206" si="6">IF(D175&gt;0,IF(E175/D175&gt;=100,"&gt;&gt;100",E175/D175*100),"-")</f>
        <v>96.445324726035551</v>
      </c>
      <c r="G175" s="142"/>
      <c r="H175" s="142"/>
      <c r="I175" s="142"/>
      <c r="J175" s="142"/>
      <c r="K175" s="142"/>
      <c r="L175" s="142"/>
      <c r="M175" s="142"/>
      <c r="N175" s="142"/>
      <c r="O175" s="142"/>
      <c r="P175" s="142"/>
      <c r="Q175" s="142"/>
      <c r="R175" s="142"/>
      <c r="S175" s="142"/>
      <c r="T175" s="142"/>
      <c r="U175" s="142"/>
      <c r="V175" s="142"/>
      <c r="W175" s="142"/>
      <c r="X175" s="142"/>
    </row>
    <row r="176" spans="1:24" s="1" customFormat="1" ht="12.75" customHeight="1" x14ac:dyDescent="0.2">
      <c r="A176" s="158" t="s">
        <v>2285</v>
      </c>
      <c r="B176" s="103" t="s">
        <v>2286</v>
      </c>
      <c r="C176" s="159" t="s">
        <v>2285</v>
      </c>
      <c r="D176" s="160">
        <f>D177+D189+D190+D206+D234</f>
        <v>1010267</v>
      </c>
      <c r="E176" s="160">
        <f>E177+E189+E190+E206+E234</f>
        <v>1041270.99</v>
      </c>
      <c r="F176" s="161">
        <f t="shared" si="6"/>
        <v>103.0688906991914</v>
      </c>
      <c r="G176" s="142"/>
      <c r="H176" s="142"/>
      <c r="I176" s="142"/>
      <c r="J176" s="142"/>
      <c r="K176" s="142"/>
      <c r="L176" s="142"/>
      <c r="M176" s="142"/>
      <c r="N176" s="142"/>
      <c r="O176" s="142"/>
      <c r="P176" s="142"/>
      <c r="Q176" s="142"/>
      <c r="R176" s="142"/>
      <c r="S176" s="142"/>
      <c r="T176" s="142"/>
      <c r="U176" s="142"/>
      <c r="V176" s="142"/>
      <c r="W176" s="142"/>
      <c r="X176" s="142"/>
    </row>
    <row r="177" spans="1:24" s="1" customFormat="1" ht="12.75" customHeight="1" x14ac:dyDescent="0.2">
      <c r="A177" s="158" t="s">
        <v>2287</v>
      </c>
      <c r="B177" s="103" t="s">
        <v>2288</v>
      </c>
      <c r="C177" s="159" t="s">
        <v>2287</v>
      </c>
      <c r="D177" s="160">
        <f>SUM(D178:D180)+SUM(D184:D188)</f>
        <v>1010267</v>
      </c>
      <c r="E177" s="160">
        <f>SUM(E178:E180)+SUM(E184:E188)</f>
        <v>1041270.99</v>
      </c>
      <c r="F177" s="161">
        <f t="shared" si="6"/>
        <v>103.0688906991914</v>
      </c>
      <c r="G177" s="142"/>
      <c r="H177" s="142"/>
      <c r="I177" s="142"/>
      <c r="J177" s="142"/>
      <c r="K177" s="142"/>
      <c r="L177" s="142"/>
      <c r="M177" s="142"/>
      <c r="N177" s="142"/>
      <c r="O177" s="142"/>
      <c r="P177" s="142"/>
      <c r="Q177" s="142"/>
      <c r="R177" s="142"/>
      <c r="S177" s="142"/>
      <c r="T177" s="142"/>
      <c r="U177" s="142"/>
      <c r="V177" s="142"/>
      <c r="W177" s="142"/>
      <c r="X177" s="142"/>
    </row>
    <row r="178" spans="1:24" s="1" customFormat="1" ht="12.75" customHeight="1" x14ac:dyDescent="0.2">
      <c r="A178" s="158" t="s">
        <v>2289</v>
      </c>
      <c r="B178" s="103" t="s">
        <v>2290</v>
      </c>
      <c r="C178" s="159" t="s">
        <v>2289</v>
      </c>
      <c r="D178" s="162">
        <v>786938</v>
      </c>
      <c r="E178" s="162">
        <v>842793.26</v>
      </c>
      <c r="F178" s="161">
        <f t="shared" si="6"/>
        <v>107.0977967768744</v>
      </c>
      <c r="G178" s="142"/>
      <c r="H178" s="142"/>
      <c r="I178" s="142"/>
      <c r="J178" s="142"/>
      <c r="K178" s="142"/>
      <c r="L178" s="142"/>
      <c r="M178" s="142"/>
      <c r="N178" s="142"/>
      <c r="O178" s="142"/>
      <c r="P178" s="142"/>
      <c r="Q178" s="142"/>
      <c r="R178" s="142"/>
      <c r="S178" s="142"/>
      <c r="T178" s="142"/>
      <c r="U178" s="142"/>
      <c r="V178" s="142"/>
      <c r="W178" s="142"/>
      <c r="X178" s="142"/>
    </row>
    <row r="179" spans="1:24" s="1" customFormat="1" ht="12.75" customHeight="1" x14ac:dyDescent="0.2">
      <c r="A179" s="158" t="s">
        <v>2291</v>
      </c>
      <c r="B179" s="103" t="s">
        <v>2292</v>
      </c>
      <c r="C179" s="159" t="s">
        <v>2291</v>
      </c>
      <c r="D179" s="162">
        <v>131903</v>
      </c>
      <c r="E179" s="162">
        <v>97433.25</v>
      </c>
      <c r="F179" s="161">
        <f t="shared" si="6"/>
        <v>73.867349491671902</v>
      </c>
      <c r="G179" s="142"/>
      <c r="H179" s="142"/>
      <c r="I179" s="142"/>
      <c r="J179" s="142"/>
      <c r="K179" s="142"/>
      <c r="L179" s="142"/>
      <c r="M179" s="142"/>
      <c r="N179" s="142"/>
      <c r="O179" s="142"/>
      <c r="P179" s="142"/>
      <c r="Q179" s="142"/>
      <c r="R179" s="142"/>
      <c r="S179" s="142"/>
      <c r="T179" s="142"/>
      <c r="U179" s="142"/>
      <c r="V179" s="142"/>
      <c r="W179" s="142"/>
      <c r="X179" s="142"/>
    </row>
    <row r="180" spans="1:24" s="1" customFormat="1" ht="12.75" customHeight="1" x14ac:dyDescent="0.2">
      <c r="A180" s="158" t="s">
        <v>2293</v>
      </c>
      <c r="B180" s="103" t="s">
        <v>2294</v>
      </c>
      <c r="C180" s="159" t="s">
        <v>2293</v>
      </c>
      <c r="D180" s="160">
        <f>SUM(D181:D183)</f>
        <v>0</v>
      </c>
      <c r="E180" s="160">
        <f>SUM(E181:E183)</f>
        <v>0</v>
      </c>
      <c r="F180" s="161" t="str">
        <f t="shared" si="6"/>
        <v>-</v>
      </c>
      <c r="G180" s="142"/>
      <c r="H180" s="142"/>
      <c r="I180" s="142"/>
      <c r="J180" s="142"/>
      <c r="K180" s="142"/>
      <c r="L180" s="142"/>
      <c r="M180" s="142"/>
      <c r="N180" s="142"/>
      <c r="O180" s="142"/>
      <c r="P180" s="142"/>
      <c r="Q180" s="142"/>
      <c r="R180" s="142"/>
      <c r="S180" s="142"/>
      <c r="T180" s="142"/>
      <c r="U180" s="142"/>
      <c r="V180" s="142"/>
      <c r="W180" s="142"/>
      <c r="X180" s="142"/>
    </row>
    <row r="181" spans="1:24" s="1" customFormat="1" ht="12.75" customHeight="1" x14ac:dyDescent="0.2">
      <c r="A181" s="158" t="s">
        <v>2295</v>
      </c>
      <c r="B181" s="103" t="s">
        <v>2296</v>
      </c>
      <c r="C181" s="159" t="s">
        <v>2295</v>
      </c>
      <c r="D181" s="162">
        <v>0</v>
      </c>
      <c r="E181" s="162">
        <v>0</v>
      </c>
      <c r="F181" s="161" t="str">
        <f t="shared" si="6"/>
        <v>-</v>
      </c>
      <c r="G181" s="142"/>
      <c r="H181" s="142"/>
      <c r="I181" s="142"/>
      <c r="J181" s="142"/>
      <c r="K181" s="142"/>
      <c r="L181" s="142"/>
      <c r="M181" s="142"/>
      <c r="N181" s="142"/>
      <c r="O181" s="142"/>
      <c r="P181" s="142"/>
      <c r="Q181" s="142"/>
      <c r="R181" s="142"/>
      <c r="S181" s="142"/>
      <c r="T181" s="142"/>
      <c r="U181" s="142"/>
      <c r="V181" s="142"/>
      <c r="W181" s="142"/>
      <c r="X181" s="142"/>
    </row>
    <row r="182" spans="1:24" s="1" customFormat="1" ht="12.75" customHeight="1" x14ac:dyDescent="0.2">
      <c r="A182" s="158" t="s">
        <v>2297</v>
      </c>
      <c r="B182" s="103" t="s">
        <v>2298</v>
      </c>
      <c r="C182" s="159" t="s">
        <v>2297</v>
      </c>
      <c r="D182" s="162">
        <v>0</v>
      </c>
      <c r="E182" s="162">
        <v>0</v>
      </c>
      <c r="F182" s="161" t="str">
        <f t="shared" si="6"/>
        <v>-</v>
      </c>
      <c r="G182" s="142"/>
      <c r="H182" s="142"/>
      <c r="I182" s="142"/>
      <c r="J182" s="142"/>
      <c r="K182" s="142"/>
      <c r="L182" s="142"/>
      <c r="M182" s="142"/>
      <c r="N182" s="142"/>
      <c r="O182" s="142"/>
      <c r="P182" s="142"/>
      <c r="Q182" s="142"/>
      <c r="R182" s="142"/>
      <c r="S182" s="142"/>
      <c r="T182" s="142"/>
      <c r="U182" s="142"/>
      <c r="V182" s="142"/>
      <c r="W182" s="142"/>
      <c r="X182" s="142"/>
    </row>
    <row r="183" spans="1:24" s="1" customFormat="1" ht="12.75" customHeight="1" x14ac:dyDescent="0.2">
      <c r="A183" s="158" t="s">
        <v>2299</v>
      </c>
      <c r="B183" s="103" t="s">
        <v>2300</v>
      </c>
      <c r="C183" s="159" t="s">
        <v>2299</v>
      </c>
      <c r="D183" s="162">
        <v>0</v>
      </c>
      <c r="E183" s="162">
        <v>0</v>
      </c>
      <c r="F183" s="161" t="str">
        <f t="shared" si="6"/>
        <v>-</v>
      </c>
      <c r="G183" s="142"/>
      <c r="H183" s="142"/>
      <c r="I183" s="142"/>
      <c r="J183" s="142"/>
      <c r="K183" s="142"/>
      <c r="L183" s="142"/>
      <c r="M183" s="142"/>
      <c r="N183" s="142"/>
      <c r="O183" s="142"/>
      <c r="P183" s="142"/>
      <c r="Q183" s="142"/>
      <c r="R183" s="142"/>
      <c r="S183" s="142"/>
      <c r="T183" s="142"/>
      <c r="U183" s="142"/>
      <c r="V183" s="142"/>
      <c r="W183" s="142"/>
      <c r="X183" s="142"/>
    </row>
    <row r="184" spans="1:24" s="1" customFormat="1" ht="12.75" customHeight="1" x14ac:dyDescent="0.2">
      <c r="A184" s="158" t="s">
        <v>2301</v>
      </c>
      <c r="B184" s="103" t="s">
        <v>2302</v>
      </c>
      <c r="C184" s="159" t="s">
        <v>2301</v>
      </c>
      <c r="D184" s="162">
        <v>0</v>
      </c>
      <c r="E184" s="162">
        <v>0</v>
      </c>
      <c r="F184" s="161" t="str">
        <f t="shared" si="6"/>
        <v>-</v>
      </c>
      <c r="G184" s="142"/>
      <c r="H184" s="142"/>
      <c r="I184" s="142"/>
      <c r="J184" s="142"/>
      <c r="K184" s="142"/>
      <c r="L184" s="142"/>
      <c r="M184" s="142"/>
      <c r="N184" s="142"/>
      <c r="O184" s="142"/>
      <c r="P184" s="142"/>
      <c r="Q184" s="142"/>
      <c r="R184" s="142"/>
      <c r="S184" s="142"/>
      <c r="T184" s="142"/>
      <c r="U184" s="142"/>
      <c r="V184" s="142"/>
      <c r="W184" s="142"/>
      <c r="X184" s="142"/>
    </row>
    <row r="185" spans="1:24" s="1" customFormat="1" ht="24" customHeight="1" x14ac:dyDescent="0.2">
      <c r="A185" s="158" t="s">
        <v>2303</v>
      </c>
      <c r="B185" s="103" t="s">
        <v>2304</v>
      </c>
      <c r="C185" s="159" t="s">
        <v>2303</v>
      </c>
      <c r="D185" s="162">
        <v>0</v>
      </c>
      <c r="E185" s="162">
        <v>0</v>
      </c>
      <c r="F185" s="161" t="str">
        <f t="shared" si="6"/>
        <v>-</v>
      </c>
      <c r="G185" s="142"/>
      <c r="H185" s="142"/>
      <c r="I185" s="142"/>
      <c r="J185" s="142"/>
      <c r="K185" s="142"/>
      <c r="L185" s="142"/>
      <c r="M185" s="142"/>
      <c r="N185" s="142"/>
      <c r="O185" s="142"/>
      <c r="P185" s="142"/>
      <c r="Q185" s="142"/>
      <c r="R185" s="142"/>
      <c r="S185" s="142"/>
      <c r="T185" s="142"/>
      <c r="U185" s="142"/>
      <c r="V185" s="142"/>
      <c r="W185" s="142"/>
      <c r="X185" s="142"/>
    </row>
    <row r="186" spans="1:24" s="1" customFormat="1" ht="12.75" customHeight="1" x14ac:dyDescent="0.2">
      <c r="A186" s="158" t="s">
        <v>2305</v>
      </c>
      <c r="B186" s="103" t="s">
        <v>2306</v>
      </c>
      <c r="C186" s="159" t="s">
        <v>2305</v>
      </c>
      <c r="D186" s="162">
        <v>0</v>
      </c>
      <c r="E186" s="162">
        <v>0</v>
      </c>
      <c r="F186" s="161" t="str">
        <f t="shared" si="6"/>
        <v>-</v>
      </c>
      <c r="G186" s="142"/>
      <c r="H186" s="142"/>
      <c r="I186" s="142"/>
      <c r="J186" s="142"/>
      <c r="K186" s="142"/>
      <c r="L186" s="142"/>
      <c r="M186" s="142"/>
      <c r="N186" s="142"/>
      <c r="O186" s="142"/>
      <c r="P186" s="142"/>
      <c r="Q186" s="142"/>
      <c r="R186" s="142"/>
      <c r="S186" s="142"/>
      <c r="T186" s="142"/>
      <c r="U186" s="142"/>
      <c r="V186" s="142"/>
      <c r="W186" s="142"/>
      <c r="X186" s="142"/>
    </row>
    <row r="187" spans="1:24" s="1" customFormat="1" ht="12.75" customHeight="1" x14ac:dyDescent="0.2">
      <c r="A187" s="158" t="s">
        <v>2307</v>
      </c>
      <c r="B187" s="103" t="s">
        <v>2308</v>
      </c>
      <c r="C187" s="159" t="s">
        <v>2307</v>
      </c>
      <c r="D187" s="162">
        <v>0</v>
      </c>
      <c r="E187" s="162">
        <v>0</v>
      </c>
      <c r="F187" s="161" t="str">
        <f t="shared" si="6"/>
        <v>-</v>
      </c>
      <c r="G187" s="142"/>
      <c r="H187" s="142"/>
      <c r="I187" s="142"/>
      <c r="J187" s="142"/>
      <c r="K187" s="142"/>
      <c r="L187" s="142"/>
      <c r="M187" s="142"/>
      <c r="N187" s="142"/>
      <c r="O187" s="142"/>
      <c r="P187" s="142"/>
      <c r="Q187" s="142"/>
      <c r="R187" s="142"/>
      <c r="S187" s="142"/>
      <c r="T187" s="142"/>
      <c r="U187" s="142"/>
      <c r="V187" s="142"/>
      <c r="W187" s="142"/>
      <c r="X187" s="142"/>
    </row>
    <row r="188" spans="1:24" s="1" customFormat="1" ht="12.75" customHeight="1" x14ac:dyDescent="0.2">
      <c r="A188" s="158" t="s">
        <v>2309</v>
      </c>
      <c r="B188" s="103" t="s">
        <v>2310</v>
      </c>
      <c r="C188" s="159" t="s">
        <v>2309</v>
      </c>
      <c r="D188" s="162">
        <v>91426</v>
      </c>
      <c r="E188" s="162">
        <v>101044.48</v>
      </c>
      <c r="F188" s="161">
        <f t="shared" si="6"/>
        <v>110.52050838929846</v>
      </c>
      <c r="G188" s="142"/>
      <c r="H188" s="142"/>
      <c r="I188" s="142"/>
      <c r="J188" s="142"/>
      <c r="K188" s="142"/>
      <c r="L188" s="142"/>
      <c r="M188" s="142"/>
      <c r="N188" s="142"/>
      <c r="O188" s="142"/>
      <c r="P188" s="142"/>
      <c r="Q188" s="142"/>
      <c r="R188" s="142"/>
      <c r="S188" s="142"/>
      <c r="T188" s="142"/>
      <c r="U188" s="142"/>
      <c r="V188" s="142"/>
      <c r="W188" s="142"/>
      <c r="X188" s="142"/>
    </row>
    <row r="189" spans="1:24" s="1" customFormat="1" ht="12.75" customHeight="1" x14ac:dyDescent="0.2">
      <c r="A189" s="158" t="s">
        <v>2311</v>
      </c>
      <c r="B189" s="103" t="s">
        <v>2312</v>
      </c>
      <c r="C189" s="159" t="s">
        <v>2311</v>
      </c>
      <c r="D189" s="162">
        <v>0</v>
      </c>
      <c r="E189" s="162">
        <v>0</v>
      </c>
      <c r="F189" s="161" t="str">
        <f t="shared" si="6"/>
        <v>-</v>
      </c>
      <c r="G189" s="142"/>
      <c r="H189" s="142"/>
      <c r="I189" s="142"/>
      <c r="J189" s="142"/>
      <c r="K189" s="142"/>
      <c r="L189" s="142"/>
      <c r="M189" s="142"/>
      <c r="N189" s="142"/>
      <c r="O189" s="142"/>
      <c r="P189" s="142"/>
      <c r="Q189" s="142"/>
      <c r="R189" s="142"/>
      <c r="S189" s="142"/>
      <c r="T189" s="142"/>
      <c r="U189" s="142"/>
      <c r="V189" s="142"/>
      <c r="W189" s="142"/>
      <c r="X189" s="142"/>
    </row>
    <row r="190" spans="1:24" s="1" customFormat="1" ht="12.75" customHeight="1" x14ac:dyDescent="0.2">
      <c r="A190" s="158" t="s">
        <v>2313</v>
      </c>
      <c r="B190" s="103" t="s">
        <v>2314</v>
      </c>
      <c r="C190" s="159" t="s">
        <v>2313</v>
      </c>
      <c r="D190" s="160">
        <f>D191+D198-D205</f>
        <v>0</v>
      </c>
      <c r="E190" s="160">
        <f>E191+E198-E205</f>
        <v>0</v>
      </c>
      <c r="F190" s="161" t="str">
        <f t="shared" si="6"/>
        <v>-</v>
      </c>
      <c r="G190" s="142"/>
      <c r="H190" s="142"/>
      <c r="I190" s="142"/>
      <c r="J190" s="142"/>
      <c r="K190" s="142"/>
      <c r="L190" s="142"/>
      <c r="M190" s="142"/>
      <c r="N190" s="142"/>
      <c r="O190" s="142"/>
      <c r="P190" s="142"/>
      <c r="Q190" s="142"/>
      <c r="R190" s="142"/>
      <c r="S190" s="142"/>
      <c r="T190" s="142"/>
      <c r="U190" s="142"/>
      <c r="V190" s="142"/>
      <c r="W190" s="142"/>
      <c r="X190" s="142"/>
    </row>
    <row r="191" spans="1:24" s="1" customFormat="1" ht="24" customHeight="1" x14ac:dyDescent="0.2">
      <c r="A191" s="158"/>
      <c r="B191" s="103" t="s">
        <v>2315</v>
      </c>
      <c r="C191" s="159" t="s">
        <v>2316</v>
      </c>
      <c r="D191" s="160">
        <f>SUM(D192:D197)</f>
        <v>0</v>
      </c>
      <c r="E191" s="160">
        <f>SUM(E192:E197)</f>
        <v>0</v>
      </c>
      <c r="F191" s="161" t="str">
        <f t="shared" si="6"/>
        <v>-</v>
      </c>
      <c r="G191" s="142"/>
      <c r="H191" s="142"/>
      <c r="I191" s="142"/>
      <c r="J191" s="142"/>
      <c r="K191" s="142"/>
      <c r="L191" s="142"/>
      <c r="M191" s="142"/>
      <c r="N191" s="142"/>
      <c r="O191" s="142"/>
      <c r="P191" s="142"/>
      <c r="Q191" s="142"/>
      <c r="R191" s="142"/>
      <c r="S191" s="142"/>
      <c r="T191" s="142"/>
      <c r="U191" s="142"/>
      <c r="V191" s="142"/>
      <c r="W191" s="142"/>
      <c r="X191" s="142"/>
    </row>
    <row r="192" spans="1:24" s="1" customFormat="1" ht="12.75" customHeight="1" x14ac:dyDescent="0.2">
      <c r="A192" s="158" t="s">
        <v>2317</v>
      </c>
      <c r="B192" s="103" t="s">
        <v>2318</v>
      </c>
      <c r="C192" s="159" t="s">
        <v>2317</v>
      </c>
      <c r="D192" s="162">
        <v>0</v>
      </c>
      <c r="E192" s="162">
        <v>0</v>
      </c>
      <c r="F192" s="161" t="str">
        <f t="shared" si="6"/>
        <v>-</v>
      </c>
      <c r="G192" s="142"/>
      <c r="H192" s="142"/>
      <c r="I192" s="142"/>
      <c r="J192" s="142"/>
      <c r="K192" s="142"/>
      <c r="L192" s="142"/>
      <c r="M192" s="142"/>
      <c r="N192" s="142"/>
      <c r="O192" s="142"/>
      <c r="P192" s="142"/>
      <c r="Q192" s="142"/>
      <c r="R192" s="142"/>
      <c r="S192" s="142"/>
      <c r="T192" s="142"/>
      <c r="U192" s="142"/>
      <c r="V192" s="142"/>
      <c r="W192" s="142"/>
      <c r="X192" s="142"/>
    </row>
    <row r="193" spans="1:24" s="1" customFormat="1" ht="12.75" customHeight="1" x14ac:dyDescent="0.2">
      <c r="A193" s="158" t="s">
        <v>2319</v>
      </c>
      <c r="B193" s="103" t="s">
        <v>2320</v>
      </c>
      <c r="C193" s="159" t="s">
        <v>2319</v>
      </c>
      <c r="D193" s="162">
        <v>0</v>
      </c>
      <c r="E193" s="162">
        <v>0</v>
      </c>
      <c r="F193" s="161" t="str">
        <f t="shared" si="6"/>
        <v>-</v>
      </c>
      <c r="G193" s="142"/>
      <c r="H193" s="142"/>
      <c r="I193" s="142"/>
      <c r="J193" s="142"/>
      <c r="K193" s="142"/>
      <c r="L193" s="142"/>
      <c r="M193" s="142"/>
      <c r="N193" s="142"/>
      <c r="O193" s="142"/>
      <c r="P193" s="142"/>
      <c r="Q193" s="142"/>
      <c r="R193" s="142"/>
      <c r="S193" s="142"/>
      <c r="T193" s="142"/>
      <c r="U193" s="142"/>
      <c r="V193" s="142"/>
      <c r="W193" s="142"/>
      <c r="X193" s="142"/>
    </row>
    <row r="194" spans="1:24" s="1" customFormat="1" ht="12.75" customHeight="1" x14ac:dyDescent="0.2">
      <c r="A194" s="158" t="s">
        <v>2321</v>
      </c>
      <c r="B194" s="103" t="s">
        <v>2322</v>
      </c>
      <c r="C194" s="159" t="s">
        <v>2321</v>
      </c>
      <c r="D194" s="162">
        <v>0</v>
      </c>
      <c r="E194" s="162">
        <v>0</v>
      </c>
      <c r="F194" s="161" t="str">
        <f t="shared" si="6"/>
        <v>-</v>
      </c>
      <c r="G194" s="142"/>
      <c r="H194" s="142"/>
      <c r="I194" s="142"/>
      <c r="J194" s="142"/>
      <c r="K194" s="142"/>
      <c r="L194" s="142"/>
      <c r="M194" s="142"/>
      <c r="N194" s="142"/>
      <c r="O194" s="142"/>
      <c r="P194" s="142"/>
      <c r="Q194" s="142"/>
      <c r="R194" s="142"/>
      <c r="S194" s="142"/>
      <c r="T194" s="142"/>
      <c r="U194" s="142"/>
      <c r="V194" s="142"/>
      <c r="W194" s="142"/>
      <c r="X194" s="142"/>
    </row>
    <row r="195" spans="1:24" s="1" customFormat="1" ht="12.75" customHeight="1" x14ac:dyDescent="0.2">
      <c r="A195" s="158" t="s">
        <v>2323</v>
      </c>
      <c r="B195" s="103" t="s">
        <v>2324</v>
      </c>
      <c r="C195" s="159" t="s">
        <v>2323</v>
      </c>
      <c r="D195" s="162">
        <v>0</v>
      </c>
      <c r="E195" s="162">
        <v>0</v>
      </c>
      <c r="F195" s="161" t="str">
        <f t="shared" si="6"/>
        <v>-</v>
      </c>
      <c r="G195" s="142"/>
      <c r="H195" s="142"/>
      <c r="I195" s="142"/>
      <c r="J195" s="142"/>
      <c r="K195" s="142"/>
      <c r="L195" s="142"/>
      <c r="M195" s="142"/>
      <c r="N195" s="142"/>
      <c r="O195" s="142"/>
      <c r="P195" s="142"/>
      <c r="Q195" s="142"/>
      <c r="R195" s="142"/>
      <c r="S195" s="142"/>
      <c r="T195" s="142"/>
      <c r="U195" s="142"/>
      <c r="V195" s="142"/>
      <c r="W195" s="142"/>
      <c r="X195" s="142"/>
    </row>
    <row r="196" spans="1:24" s="1" customFormat="1" ht="12.75" customHeight="1" x14ac:dyDescent="0.2">
      <c r="A196" s="158" t="s">
        <v>2325</v>
      </c>
      <c r="B196" s="103" t="s">
        <v>2326</v>
      </c>
      <c r="C196" s="159" t="s">
        <v>2325</v>
      </c>
      <c r="D196" s="162">
        <v>0</v>
      </c>
      <c r="E196" s="162">
        <v>0</v>
      </c>
      <c r="F196" s="161" t="str">
        <f t="shared" si="6"/>
        <v>-</v>
      </c>
      <c r="G196" s="142"/>
      <c r="H196" s="142"/>
      <c r="I196" s="142"/>
      <c r="J196" s="142"/>
      <c r="K196" s="142"/>
      <c r="L196" s="142"/>
      <c r="M196" s="142"/>
      <c r="N196" s="142"/>
      <c r="O196" s="142"/>
      <c r="P196" s="142"/>
      <c r="Q196" s="142"/>
      <c r="R196" s="142"/>
      <c r="S196" s="142"/>
      <c r="T196" s="142"/>
      <c r="U196" s="142"/>
      <c r="V196" s="142"/>
      <c r="W196" s="142"/>
      <c r="X196" s="142"/>
    </row>
    <row r="197" spans="1:24" s="1" customFormat="1" ht="12.75" customHeight="1" x14ac:dyDescent="0.2">
      <c r="A197" s="158" t="s">
        <v>2327</v>
      </c>
      <c r="B197" s="103" t="s">
        <v>2328</v>
      </c>
      <c r="C197" s="159" t="s">
        <v>2327</v>
      </c>
      <c r="D197" s="162">
        <v>0</v>
      </c>
      <c r="E197" s="162">
        <v>0</v>
      </c>
      <c r="F197" s="161" t="str">
        <f t="shared" si="6"/>
        <v>-</v>
      </c>
      <c r="G197" s="142"/>
      <c r="H197" s="142"/>
      <c r="I197" s="142"/>
      <c r="J197" s="142"/>
      <c r="K197" s="142"/>
      <c r="L197" s="142"/>
      <c r="M197" s="142"/>
      <c r="N197" s="142"/>
      <c r="O197" s="142"/>
      <c r="P197" s="142"/>
      <c r="Q197" s="142"/>
      <c r="R197" s="142"/>
      <c r="S197" s="142"/>
      <c r="T197" s="142"/>
      <c r="U197" s="142"/>
      <c r="V197" s="142"/>
      <c r="W197" s="142"/>
      <c r="X197" s="142"/>
    </row>
    <row r="198" spans="1:24" s="1" customFormat="1" ht="24" customHeight="1" x14ac:dyDescent="0.2">
      <c r="A198" s="158"/>
      <c r="B198" s="103" t="s">
        <v>2329</v>
      </c>
      <c r="C198" s="159" t="s">
        <v>2330</v>
      </c>
      <c r="D198" s="160">
        <f>SUM(D199:D204)</f>
        <v>0</v>
      </c>
      <c r="E198" s="160">
        <f>SUM(E199:E204)</f>
        <v>0</v>
      </c>
      <c r="F198" s="161" t="str">
        <f t="shared" si="6"/>
        <v>-</v>
      </c>
      <c r="G198" s="142"/>
      <c r="H198" s="142"/>
      <c r="I198" s="142"/>
      <c r="J198" s="142"/>
      <c r="K198" s="142"/>
      <c r="L198" s="142"/>
      <c r="M198" s="142"/>
      <c r="N198" s="142"/>
      <c r="O198" s="142"/>
      <c r="P198" s="142"/>
      <c r="Q198" s="142"/>
      <c r="R198" s="142"/>
      <c r="S198" s="142"/>
      <c r="T198" s="142"/>
      <c r="U198" s="142"/>
      <c r="V198" s="142"/>
      <c r="W198" s="142"/>
      <c r="X198" s="142"/>
    </row>
    <row r="199" spans="1:24" s="1" customFormat="1" ht="12.75" customHeight="1" x14ac:dyDescent="0.2">
      <c r="A199" s="158" t="s">
        <v>2331</v>
      </c>
      <c r="B199" s="103" t="s">
        <v>2318</v>
      </c>
      <c r="C199" s="159" t="s">
        <v>2331</v>
      </c>
      <c r="D199" s="162">
        <v>0</v>
      </c>
      <c r="E199" s="162">
        <v>0</v>
      </c>
      <c r="F199" s="161" t="str">
        <f t="shared" si="6"/>
        <v>-</v>
      </c>
      <c r="G199" s="142"/>
      <c r="H199" s="142"/>
      <c r="I199" s="142"/>
      <c r="J199" s="142"/>
      <c r="K199" s="142"/>
      <c r="L199" s="142"/>
      <c r="M199" s="142"/>
      <c r="N199" s="142"/>
      <c r="O199" s="142"/>
      <c r="P199" s="142"/>
      <c r="Q199" s="142"/>
      <c r="R199" s="142"/>
      <c r="S199" s="142"/>
      <c r="T199" s="142"/>
      <c r="U199" s="142"/>
      <c r="V199" s="142"/>
      <c r="W199" s="142"/>
      <c r="X199" s="142"/>
    </row>
    <row r="200" spans="1:24" s="1" customFormat="1" ht="12.75" customHeight="1" x14ac:dyDescent="0.2">
      <c r="A200" s="158" t="s">
        <v>2332</v>
      </c>
      <c r="B200" s="103" t="s">
        <v>2320</v>
      </c>
      <c r="C200" s="159" t="s">
        <v>2332</v>
      </c>
      <c r="D200" s="162">
        <v>0</v>
      </c>
      <c r="E200" s="162">
        <v>0</v>
      </c>
      <c r="F200" s="161" t="str">
        <f t="shared" si="6"/>
        <v>-</v>
      </c>
      <c r="G200" s="142"/>
      <c r="H200" s="142"/>
      <c r="I200" s="142"/>
      <c r="J200" s="142"/>
      <c r="K200" s="142"/>
      <c r="L200" s="142"/>
      <c r="M200" s="142"/>
      <c r="N200" s="142"/>
      <c r="O200" s="142"/>
      <c r="P200" s="142"/>
      <c r="Q200" s="142"/>
      <c r="R200" s="142"/>
      <c r="S200" s="142"/>
      <c r="T200" s="142"/>
      <c r="U200" s="142"/>
      <c r="V200" s="142"/>
      <c r="W200" s="142"/>
      <c r="X200" s="142"/>
    </row>
    <row r="201" spans="1:24" s="1" customFormat="1" ht="12.75" customHeight="1" x14ac:dyDescent="0.2">
      <c r="A201" s="158" t="s">
        <v>2333</v>
      </c>
      <c r="B201" s="103" t="s">
        <v>2322</v>
      </c>
      <c r="C201" s="159" t="s">
        <v>2333</v>
      </c>
      <c r="D201" s="162">
        <v>0</v>
      </c>
      <c r="E201" s="162">
        <v>0</v>
      </c>
      <c r="F201" s="161" t="str">
        <f t="shared" si="6"/>
        <v>-</v>
      </c>
      <c r="G201" s="142"/>
      <c r="H201" s="142"/>
      <c r="I201" s="142"/>
      <c r="J201" s="142"/>
      <c r="K201" s="142"/>
      <c r="L201" s="142"/>
      <c r="M201" s="142"/>
      <c r="N201" s="142"/>
      <c r="O201" s="142"/>
      <c r="P201" s="142"/>
      <c r="Q201" s="142"/>
      <c r="R201" s="142"/>
      <c r="S201" s="142"/>
      <c r="T201" s="142"/>
      <c r="U201" s="142"/>
      <c r="V201" s="142"/>
      <c r="W201" s="142"/>
      <c r="X201" s="142"/>
    </row>
    <row r="202" spans="1:24" s="1" customFormat="1" ht="12.75" customHeight="1" x14ac:dyDescent="0.2">
      <c r="A202" s="158" t="s">
        <v>2334</v>
      </c>
      <c r="B202" s="103" t="s">
        <v>2324</v>
      </c>
      <c r="C202" s="159" t="s">
        <v>2334</v>
      </c>
      <c r="D202" s="162">
        <v>0</v>
      </c>
      <c r="E202" s="162">
        <v>0</v>
      </c>
      <c r="F202" s="161" t="str">
        <f t="shared" si="6"/>
        <v>-</v>
      </c>
      <c r="G202" s="142"/>
      <c r="H202" s="142"/>
      <c r="I202" s="142"/>
      <c r="J202" s="142"/>
      <c r="K202" s="142"/>
      <c r="L202" s="142"/>
      <c r="M202" s="142"/>
      <c r="N202" s="142"/>
      <c r="O202" s="142"/>
      <c r="P202" s="142"/>
      <c r="Q202" s="142"/>
      <c r="R202" s="142"/>
      <c r="S202" s="142"/>
      <c r="T202" s="142"/>
      <c r="U202" s="142"/>
      <c r="V202" s="142"/>
      <c r="W202" s="142"/>
      <c r="X202" s="142"/>
    </row>
    <row r="203" spans="1:24" s="1" customFormat="1" ht="12.75" customHeight="1" x14ac:dyDescent="0.2">
      <c r="A203" s="158" t="s">
        <v>2335</v>
      </c>
      <c r="B203" s="103" t="s">
        <v>2326</v>
      </c>
      <c r="C203" s="159" t="s">
        <v>2335</v>
      </c>
      <c r="D203" s="162">
        <v>0</v>
      </c>
      <c r="E203" s="162">
        <v>0</v>
      </c>
      <c r="F203" s="161" t="str">
        <f t="shared" si="6"/>
        <v>-</v>
      </c>
      <c r="G203" s="142"/>
      <c r="H203" s="142"/>
      <c r="I203" s="142"/>
      <c r="J203" s="142"/>
      <c r="K203" s="142"/>
      <c r="L203" s="142"/>
      <c r="M203" s="142"/>
      <c r="N203" s="142"/>
      <c r="O203" s="142"/>
      <c r="P203" s="142"/>
      <c r="Q203" s="142"/>
      <c r="R203" s="142"/>
      <c r="S203" s="142"/>
      <c r="T203" s="142"/>
      <c r="U203" s="142"/>
      <c r="V203" s="142"/>
      <c r="W203" s="142"/>
      <c r="X203" s="142"/>
    </row>
    <row r="204" spans="1:24" s="1" customFormat="1" ht="12.75" customHeight="1" x14ac:dyDescent="0.2">
      <c r="A204" s="158" t="s">
        <v>2336</v>
      </c>
      <c r="B204" s="103" t="s">
        <v>2328</v>
      </c>
      <c r="C204" s="159" t="s">
        <v>2336</v>
      </c>
      <c r="D204" s="162">
        <v>0</v>
      </c>
      <c r="E204" s="162">
        <v>0</v>
      </c>
      <c r="F204" s="161" t="str">
        <f t="shared" si="6"/>
        <v>-</v>
      </c>
      <c r="G204" s="142"/>
      <c r="H204" s="142"/>
      <c r="I204" s="142"/>
      <c r="J204" s="142"/>
      <c r="K204" s="142"/>
      <c r="L204" s="142"/>
      <c r="M204" s="142"/>
      <c r="N204" s="142"/>
      <c r="O204" s="142"/>
      <c r="P204" s="142"/>
      <c r="Q204" s="142"/>
      <c r="R204" s="142"/>
      <c r="S204" s="142"/>
      <c r="T204" s="142"/>
      <c r="U204" s="142"/>
      <c r="V204" s="142"/>
      <c r="W204" s="142"/>
      <c r="X204" s="142"/>
    </row>
    <row r="205" spans="1:24" s="1" customFormat="1" ht="12.75" customHeight="1" x14ac:dyDescent="0.2">
      <c r="A205" s="158" t="s">
        <v>2337</v>
      </c>
      <c r="B205" s="103" t="s">
        <v>2338</v>
      </c>
      <c r="C205" s="159" t="s">
        <v>2337</v>
      </c>
      <c r="D205" s="162">
        <v>0</v>
      </c>
      <c r="E205" s="162">
        <v>0</v>
      </c>
      <c r="F205" s="161" t="str">
        <f t="shared" si="6"/>
        <v>-</v>
      </c>
      <c r="G205" s="142"/>
      <c r="H205" s="142"/>
      <c r="I205" s="142"/>
      <c r="J205" s="142"/>
      <c r="K205" s="142"/>
      <c r="L205" s="142"/>
      <c r="M205" s="142"/>
      <c r="N205" s="142"/>
      <c r="O205" s="142"/>
      <c r="P205" s="142"/>
      <c r="Q205" s="142"/>
      <c r="R205" s="142"/>
      <c r="S205" s="142"/>
      <c r="T205" s="142"/>
      <c r="U205" s="142"/>
      <c r="V205" s="142"/>
      <c r="W205" s="142"/>
      <c r="X205" s="142"/>
    </row>
    <row r="206" spans="1:24" s="1" customFormat="1" ht="12.75" customHeight="1" x14ac:dyDescent="0.2">
      <c r="A206" s="158" t="s">
        <v>2339</v>
      </c>
      <c r="B206" s="103" t="s">
        <v>2340</v>
      </c>
      <c r="C206" s="159" t="s">
        <v>2339</v>
      </c>
      <c r="D206" s="160">
        <f>D207+D224</f>
        <v>0</v>
      </c>
      <c r="E206" s="160">
        <f>E207+E224</f>
        <v>0</v>
      </c>
      <c r="F206" s="161" t="str">
        <f t="shared" si="6"/>
        <v>-</v>
      </c>
      <c r="G206" s="142"/>
      <c r="H206" s="142"/>
      <c r="I206" s="142"/>
      <c r="J206" s="142"/>
      <c r="K206" s="142"/>
      <c r="L206" s="142"/>
      <c r="M206" s="142"/>
      <c r="N206" s="142"/>
      <c r="O206" s="142"/>
      <c r="P206" s="142"/>
      <c r="Q206" s="142"/>
      <c r="R206" s="142"/>
      <c r="S206" s="142"/>
      <c r="T206" s="142"/>
      <c r="U206" s="142"/>
      <c r="V206" s="142"/>
      <c r="W206" s="142"/>
      <c r="X206" s="142"/>
    </row>
    <row r="207" spans="1:24" s="1" customFormat="1" ht="36" customHeight="1" x14ac:dyDescent="0.2">
      <c r="A207" s="158"/>
      <c r="B207" s="103" t="s">
        <v>2341</v>
      </c>
      <c r="C207" s="159" t="s">
        <v>2342</v>
      </c>
      <c r="D207" s="160">
        <f>SUM(D208:D223)</f>
        <v>0</v>
      </c>
      <c r="E207" s="160">
        <f>SUM(E208:E223)</f>
        <v>0</v>
      </c>
      <c r="F207" s="161" t="str">
        <f t="shared" ref="F207:F238" si="7">IF(D207&gt;0,IF(E207/D207&gt;=100,"&gt;&gt;100",E207/D207*100),"-")</f>
        <v>-</v>
      </c>
      <c r="G207" s="142"/>
      <c r="H207" s="142"/>
      <c r="I207" s="142"/>
      <c r="J207" s="142"/>
      <c r="K207" s="142"/>
      <c r="L207" s="142"/>
      <c r="M207" s="142"/>
      <c r="N207" s="142"/>
      <c r="O207" s="142"/>
      <c r="P207" s="142"/>
      <c r="Q207" s="142"/>
      <c r="R207" s="142"/>
      <c r="S207" s="142"/>
      <c r="T207" s="142"/>
      <c r="U207" s="142"/>
      <c r="V207" s="142"/>
      <c r="W207" s="142"/>
      <c r="X207" s="142"/>
    </row>
    <row r="208" spans="1:24" s="1" customFormat="1" ht="12.75" customHeight="1" x14ac:dyDescent="0.2">
      <c r="A208" s="158" t="s">
        <v>2343</v>
      </c>
      <c r="B208" s="103" t="s">
        <v>2344</v>
      </c>
      <c r="C208" s="159" t="s">
        <v>2343</v>
      </c>
      <c r="D208" s="162">
        <v>0</v>
      </c>
      <c r="E208" s="162">
        <v>0</v>
      </c>
      <c r="F208" s="161" t="str">
        <f t="shared" si="7"/>
        <v>-</v>
      </c>
      <c r="G208" s="142"/>
      <c r="H208" s="142"/>
      <c r="I208" s="142"/>
      <c r="J208" s="142"/>
      <c r="K208" s="142"/>
      <c r="L208" s="142"/>
      <c r="M208" s="142"/>
      <c r="N208" s="142"/>
      <c r="O208" s="142"/>
      <c r="P208" s="142"/>
      <c r="Q208" s="142"/>
      <c r="R208" s="142"/>
      <c r="S208" s="142"/>
      <c r="T208" s="142"/>
      <c r="U208" s="142"/>
      <c r="V208" s="142"/>
      <c r="W208" s="142"/>
      <c r="X208" s="142"/>
    </row>
    <row r="209" spans="1:24" s="1" customFormat="1" ht="12.75" customHeight="1" x14ac:dyDescent="0.2">
      <c r="A209" s="158" t="s">
        <v>2345</v>
      </c>
      <c r="B209" s="103" t="s">
        <v>2346</v>
      </c>
      <c r="C209" s="159" t="s">
        <v>2345</v>
      </c>
      <c r="D209" s="162">
        <v>0</v>
      </c>
      <c r="E209" s="162">
        <v>0</v>
      </c>
      <c r="F209" s="161" t="str">
        <f t="shared" si="7"/>
        <v>-</v>
      </c>
      <c r="G209" s="142"/>
      <c r="H209" s="142"/>
      <c r="I209" s="142"/>
      <c r="J209" s="142"/>
      <c r="K209" s="142"/>
      <c r="L209" s="142"/>
      <c r="M209" s="142"/>
      <c r="N209" s="142"/>
      <c r="O209" s="142"/>
      <c r="P209" s="142"/>
      <c r="Q209" s="142"/>
      <c r="R209" s="142"/>
      <c r="S209" s="142"/>
      <c r="T209" s="142"/>
      <c r="U209" s="142"/>
      <c r="V209" s="142"/>
      <c r="W209" s="142"/>
      <c r="X209" s="142"/>
    </row>
    <row r="210" spans="1:24" s="1" customFormat="1" ht="12.75" customHeight="1" x14ac:dyDescent="0.2">
      <c r="A210" s="158" t="s">
        <v>2347</v>
      </c>
      <c r="B210" s="103" t="s">
        <v>2348</v>
      </c>
      <c r="C210" s="159" t="s">
        <v>2347</v>
      </c>
      <c r="D210" s="162">
        <v>0</v>
      </c>
      <c r="E210" s="162">
        <v>0</v>
      </c>
      <c r="F210" s="161" t="str">
        <f t="shared" si="7"/>
        <v>-</v>
      </c>
      <c r="G210" s="142"/>
      <c r="H210" s="142"/>
      <c r="I210" s="142"/>
      <c r="J210" s="142"/>
      <c r="K210" s="142"/>
      <c r="L210" s="142"/>
      <c r="M210" s="142"/>
      <c r="N210" s="142"/>
      <c r="O210" s="142"/>
      <c r="P210" s="142"/>
      <c r="Q210" s="142"/>
      <c r="R210" s="142"/>
      <c r="S210" s="142"/>
      <c r="T210" s="142"/>
      <c r="U210" s="142"/>
      <c r="V210" s="142"/>
      <c r="W210" s="142"/>
      <c r="X210" s="142"/>
    </row>
    <row r="211" spans="1:24" s="1" customFormat="1" ht="12.75" customHeight="1" x14ac:dyDescent="0.2">
      <c r="A211" s="158" t="s">
        <v>2349</v>
      </c>
      <c r="B211" s="103" t="s">
        <v>2350</v>
      </c>
      <c r="C211" s="159" t="s">
        <v>2349</v>
      </c>
      <c r="D211" s="162">
        <v>0</v>
      </c>
      <c r="E211" s="162">
        <v>0</v>
      </c>
      <c r="F211" s="161" t="str">
        <f t="shared" si="7"/>
        <v>-</v>
      </c>
      <c r="G211" s="142"/>
      <c r="H211" s="142"/>
      <c r="I211" s="142"/>
      <c r="J211" s="142"/>
      <c r="K211" s="142"/>
      <c r="L211" s="142"/>
      <c r="M211" s="142"/>
      <c r="N211" s="142"/>
      <c r="O211" s="142"/>
      <c r="P211" s="142"/>
      <c r="Q211" s="142"/>
      <c r="R211" s="142"/>
      <c r="S211" s="142"/>
      <c r="T211" s="142"/>
      <c r="U211" s="142"/>
      <c r="V211" s="142"/>
      <c r="W211" s="142"/>
      <c r="X211" s="142"/>
    </row>
    <row r="212" spans="1:24" s="1" customFormat="1" ht="12.75" customHeight="1" x14ac:dyDescent="0.2">
      <c r="A212" s="158" t="s">
        <v>2351</v>
      </c>
      <c r="B212" s="103" t="s">
        <v>2352</v>
      </c>
      <c r="C212" s="159" t="s">
        <v>2351</v>
      </c>
      <c r="D212" s="162">
        <v>0</v>
      </c>
      <c r="E212" s="162">
        <v>0</v>
      </c>
      <c r="F212" s="161" t="str">
        <f t="shared" si="7"/>
        <v>-</v>
      </c>
      <c r="G212" s="142"/>
      <c r="H212" s="142"/>
      <c r="I212" s="142"/>
      <c r="J212" s="142"/>
      <c r="K212" s="142"/>
      <c r="L212" s="142"/>
      <c r="M212" s="142"/>
      <c r="N212" s="142"/>
      <c r="O212" s="142"/>
      <c r="P212" s="142"/>
      <c r="Q212" s="142"/>
      <c r="R212" s="142"/>
      <c r="S212" s="142"/>
      <c r="T212" s="142"/>
      <c r="U212" s="142"/>
      <c r="V212" s="142"/>
      <c r="W212" s="142"/>
      <c r="X212" s="142"/>
    </row>
    <row r="213" spans="1:24" s="1" customFormat="1" ht="12.75" customHeight="1" x14ac:dyDescent="0.2">
      <c r="A213" s="158" t="s">
        <v>2353</v>
      </c>
      <c r="B213" s="103" t="s">
        <v>2354</v>
      </c>
      <c r="C213" s="159" t="s">
        <v>2353</v>
      </c>
      <c r="D213" s="162">
        <v>0</v>
      </c>
      <c r="E213" s="162">
        <v>0</v>
      </c>
      <c r="F213" s="161" t="str">
        <f t="shared" si="7"/>
        <v>-</v>
      </c>
      <c r="G213" s="142"/>
      <c r="H213" s="142"/>
      <c r="I213" s="142"/>
      <c r="J213" s="142"/>
      <c r="K213" s="142"/>
      <c r="L213" s="142"/>
      <c r="M213" s="142"/>
      <c r="N213" s="142"/>
      <c r="O213" s="142"/>
      <c r="P213" s="142"/>
      <c r="Q213" s="142"/>
      <c r="R213" s="142"/>
      <c r="S213" s="142"/>
      <c r="T213" s="142"/>
      <c r="U213" s="142"/>
      <c r="V213" s="142"/>
      <c r="W213" s="142"/>
      <c r="X213" s="142"/>
    </row>
    <row r="214" spans="1:24" s="1" customFormat="1" ht="24" customHeight="1" x14ac:dyDescent="0.2">
      <c r="A214" s="158" t="s">
        <v>2355</v>
      </c>
      <c r="B214" s="103" t="s">
        <v>2356</v>
      </c>
      <c r="C214" s="159" t="s">
        <v>2355</v>
      </c>
      <c r="D214" s="162">
        <v>0</v>
      </c>
      <c r="E214" s="162">
        <v>0</v>
      </c>
      <c r="F214" s="161" t="str">
        <f t="shared" si="7"/>
        <v>-</v>
      </c>
      <c r="G214" s="142"/>
      <c r="H214" s="142"/>
      <c r="I214" s="142"/>
      <c r="J214" s="142"/>
      <c r="K214" s="142"/>
      <c r="L214" s="142"/>
      <c r="M214" s="142"/>
      <c r="N214" s="142"/>
      <c r="O214" s="142"/>
      <c r="P214" s="142"/>
      <c r="Q214" s="142"/>
      <c r="R214" s="142"/>
      <c r="S214" s="142"/>
      <c r="T214" s="142"/>
      <c r="U214" s="142"/>
      <c r="V214" s="142"/>
      <c r="W214" s="142"/>
      <c r="X214" s="142"/>
    </row>
    <row r="215" spans="1:24" s="1" customFormat="1" ht="12.75" customHeight="1" x14ac:dyDescent="0.2">
      <c r="A215" s="158" t="s">
        <v>2357</v>
      </c>
      <c r="B215" s="103" t="s">
        <v>2358</v>
      </c>
      <c r="C215" s="159" t="s">
        <v>2357</v>
      </c>
      <c r="D215" s="162">
        <v>0</v>
      </c>
      <c r="E215" s="162">
        <v>0</v>
      </c>
      <c r="F215" s="161" t="str">
        <f t="shared" si="7"/>
        <v>-</v>
      </c>
      <c r="G215" s="142"/>
      <c r="H215" s="142"/>
      <c r="I215" s="142"/>
      <c r="J215" s="142"/>
      <c r="K215" s="142"/>
      <c r="L215" s="142"/>
      <c r="M215" s="142"/>
      <c r="N215" s="142"/>
      <c r="O215" s="142"/>
      <c r="P215" s="142"/>
      <c r="Q215" s="142"/>
      <c r="R215" s="142"/>
      <c r="S215" s="142"/>
      <c r="T215" s="142"/>
      <c r="U215" s="142"/>
      <c r="V215" s="142"/>
      <c r="W215" s="142"/>
      <c r="X215" s="142"/>
    </row>
    <row r="216" spans="1:24" s="1" customFormat="1" ht="12.75" customHeight="1" x14ac:dyDescent="0.2">
      <c r="A216" s="158" t="s">
        <v>2359</v>
      </c>
      <c r="B216" s="103" t="s">
        <v>2360</v>
      </c>
      <c r="C216" s="159" t="s">
        <v>2359</v>
      </c>
      <c r="D216" s="162">
        <v>0</v>
      </c>
      <c r="E216" s="162">
        <v>0</v>
      </c>
      <c r="F216" s="161" t="str">
        <f t="shared" si="7"/>
        <v>-</v>
      </c>
      <c r="G216" s="142"/>
      <c r="H216" s="142"/>
      <c r="I216" s="142"/>
      <c r="J216" s="142"/>
      <c r="K216" s="142"/>
      <c r="L216" s="142"/>
      <c r="M216" s="142"/>
      <c r="N216" s="142"/>
      <c r="O216" s="142"/>
      <c r="P216" s="142"/>
      <c r="Q216" s="142"/>
      <c r="R216" s="142"/>
      <c r="S216" s="142"/>
      <c r="T216" s="142"/>
      <c r="U216" s="142"/>
      <c r="V216" s="142"/>
      <c r="W216" s="142"/>
      <c r="X216" s="142"/>
    </row>
    <row r="217" spans="1:24" s="1" customFormat="1" ht="12.75" customHeight="1" x14ac:dyDescent="0.2">
      <c r="A217" s="158" t="s">
        <v>2361</v>
      </c>
      <c r="B217" s="103" t="s">
        <v>2362</v>
      </c>
      <c r="C217" s="159" t="s">
        <v>2361</v>
      </c>
      <c r="D217" s="162">
        <v>0</v>
      </c>
      <c r="E217" s="162">
        <v>0</v>
      </c>
      <c r="F217" s="161" t="str">
        <f t="shared" si="7"/>
        <v>-</v>
      </c>
      <c r="G217" s="142"/>
      <c r="H217" s="142"/>
      <c r="I217" s="142"/>
      <c r="J217" s="142"/>
      <c r="K217" s="142"/>
      <c r="L217" s="142"/>
      <c r="M217" s="142"/>
      <c r="N217" s="142"/>
      <c r="O217" s="142"/>
      <c r="P217" s="142"/>
      <c r="Q217" s="142"/>
      <c r="R217" s="142"/>
      <c r="S217" s="142"/>
      <c r="T217" s="142"/>
      <c r="U217" s="142"/>
      <c r="V217" s="142"/>
      <c r="W217" s="142"/>
      <c r="X217" s="142"/>
    </row>
    <row r="218" spans="1:24" s="1" customFormat="1" ht="12.75" customHeight="1" x14ac:dyDescent="0.2">
      <c r="A218" s="158" t="s">
        <v>2363</v>
      </c>
      <c r="B218" s="103" t="s">
        <v>2364</v>
      </c>
      <c r="C218" s="159" t="s">
        <v>2363</v>
      </c>
      <c r="D218" s="162">
        <v>0</v>
      </c>
      <c r="E218" s="162">
        <v>0</v>
      </c>
      <c r="F218" s="161" t="str">
        <f t="shared" si="7"/>
        <v>-</v>
      </c>
      <c r="G218" s="142"/>
      <c r="H218" s="142"/>
      <c r="I218" s="142"/>
      <c r="J218" s="142"/>
      <c r="K218" s="142"/>
      <c r="L218" s="142"/>
      <c r="M218" s="142"/>
      <c r="N218" s="142"/>
      <c r="O218" s="142"/>
      <c r="P218" s="142"/>
      <c r="Q218" s="142"/>
      <c r="R218" s="142"/>
      <c r="S218" s="142"/>
      <c r="T218" s="142"/>
      <c r="U218" s="142"/>
      <c r="V218" s="142"/>
      <c r="W218" s="142"/>
      <c r="X218" s="142"/>
    </row>
    <row r="219" spans="1:24" s="1" customFormat="1" ht="12.75" customHeight="1" x14ac:dyDescent="0.2">
      <c r="A219" s="158" t="s">
        <v>2365</v>
      </c>
      <c r="B219" s="103" t="s">
        <v>2366</v>
      </c>
      <c r="C219" s="159" t="s">
        <v>2365</v>
      </c>
      <c r="D219" s="162">
        <v>0</v>
      </c>
      <c r="E219" s="162">
        <v>0</v>
      </c>
      <c r="F219" s="161" t="str">
        <f t="shared" si="7"/>
        <v>-</v>
      </c>
      <c r="G219" s="142"/>
      <c r="H219" s="142"/>
      <c r="I219" s="142"/>
      <c r="J219" s="142"/>
      <c r="K219" s="142"/>
      <c r="L219" s="142"/>
      <c r="M219" s="142"/>
      <c r="N219" s="142"/>
      <c r="O219" s="142"/>
      <c r="P219" s="142"/>
      <c r="Q219" s="142"/>
      <c r="R219" s="142"/>
      <c r="S219" s="142"/>
      <c r="T219" s="142"/>
      <c r="U219" s="142"/>
      <c r="V219" s="142"/>
      <c r="W219" s="142"/>
      <c r="X219" s="142"/>
    </row>
    <row r="220" spans="1:24" s="1" customFormat="1" ht="12.75" customHeight="1" x14ac:dyDescent="0.2">
      <c r="A220" s="158" t="s">
        <v>2367</v>
      </c>
      <c r="B220" s="103" t="s">
        <v>2368</v>
      </c>
      <c r="C220" s="159" t="s">
        <v>2367</v>
      </c>
      <c r="D220" s="162">
        <v>0</v>
      </c>
      <c r="E220" s="162">
        <v>0</v>
      </c>
      <c r="F220" s="161" t="str">
        <f t="shared" si="7"/>
        <v>-</v>
      </c>
      <c r="G220" s="142"/>
      <c r="H220" s="142"/>
      <c r="I220" s="142"/>
      <c r="J220" s="142"/>
      <c r="K220" s="142"/>
      <c r="L220" s="142"/>
      <c r="M220" s="142"/>
      <c r="N220" s="142"/>
      <c r="O220" s="142"/>
      <c r="P220" s="142"/>
      <c r="Q220" s="142"/>
      <c r="R220" s="142"/>
      <c r="S220" s="142"/>
      <c r="T220" s="142"/>
      <c r="U220" s="142"/>
      <c r="V220" s="142"/>
      <c r="W220" s="142"/>
      <c r="X220" s="142"/>
    </row>
    <row r="221" spans="1:24" s="1" customFormat="1" ht="12.75" customHeight="1" x14ac:dyDescent="0.2">
      <c r="A221" s="158" t="s">
        <v>2369</v>
      </c>
      <c r="B221" s="103" t="s">
        <v>2370</v>
      </c>
      <c r="C221" s="159" t="s">
        <v>2369</v>
      </c>
      <c r="D221" s="162">
        <v>0</v>
      </c>
      <c r="E221" s="162">
        <v>0</v>
      </c>
      <c r="F221" s="161" t="str">
        <f t="shared" si="7"/>
        <v>-</v>
      </c>
      <c r="G221" s="142"/>
      <c r="H221" s="142"/>
      <c r="I221" s="142"/>
      <c r="J221" s="142"/>
      <c r="K221" s="142"/>
      <c r="L221" s="142"/>
      <c r="M221" s="142"/>
      <c r="N221" s="142"/>
      <c r="O221" s="142"/>
      <c r="P221" s="142"/>
      <c r="Q221" s="142"/>
      <c r="R221" s="142"/>
      <c r="S221" s="142"/>
      <c r="T221" s="142"/>
      <c r="U221" s="142"/>
      <c r="V221" s="142"/>
      <c r="W221" s="142"/>
      <c r="X221" s="142"/>
    </row>
    <row r="222" spans="1:24" s="1" customFormat="1" ht="24" customHeight="1" x14ac:dyDescent="0.2">
      <c r="A222" s="158" t="s">
        <v>2371</v>
      </c>
      <c r="B222" s="103" t="s">
        <v>2372</v>
      </c>
      <c r="C222" s="159" t="s">
        <v>2371</v>
      </c>
      <c r="D222" s="162">
        <v>0</v>
      </c>
      <c r="E222" s="162">
        <v>0</v>
      </c>
      <c r="F222" s="161" t="str">
        <f t="shared" si="7"/>
        <v>-</v>
      </c>
      <c r="G222" s="142"/>
      <c r="H222" s="142"/>
      <c r="I222" s="142"/>
      <c r="J222" s="142"/>
      <c r="K222" s="142"/>
      <c r="L222" s="142"/>
      <c r="M222" s="142"/>
      <c r="N222" s="142"/>
      <c r="O222" s="142"/>
      <c r="P222" s="142"/>
      <c r="Q222" s="142"/>
      <c r="R222" s="142"/>
      <c r="S222" s="142"/>
      <c r="T222" s="142"/>
      <c r="U222" s="142"/>
      <c r="V222" s="142"/>
      <c r="W222" s="142"/>
      <c r="X222" s="142"/>
    </row>
    <row r="223" spans="1:24" s="1" customFormat="1" ht="24" customHeight="1" x14ac:dyDescent="0.2">
      <c r="A223" s="158" t="s">
        <v>2373</v>
      </c>
      <c r="B223" s="104" t="s">
        <v>2374</v>
      </c>
      <c r="C223" s="159" t="s">
        <v>2373</v>
      </c>
      <c r="D223" s="162">
        <v>0</v>
      </c>
      <c r="E223" s="162">
        <v>0</v>
      </c>
      <c r="F223" s="161" t="str">
        <f t="shared" si="7"/>
        <v>-</v>
      </c>
      <c r="G223" s="142"/>
      <c r="H223" s="142"/>
      <c r="I223" s="142"/>
      <c r="J223" s="142"/>
      <c r="K223" s="142"/>
      <c r="L223" s="142"/>
      <c r="M223" s="142"/>
      <c r="N223" s="142"/>
      <c r="O223" s="142"/>
      <c r="P223" s="142"/>
      <c r="Q223" s="142"/>
      <c r="R223" s="142"/>
      <c r="S223" s="142"/>
      <c r="T223" s="142"/>
      <c r="U223" s="142"/>
      <c r="V223" s="142"/>
      <c r="W223" s="142"/>
      <c r="X223" s="142"/>
    </row>
    <row r="224" spans="1:24" s="1" customFormat="1" ht="24" customHeight="1" x14ac:dyDescent="0.2">
      <c r="A224" s="158"/>
      <c r="B224" s="103" t="s">
        <v>2375</v>
      </c>
      <c r="C224" s="159" t="s">
        <v>2376</v>
      </c>
      <c r="D224" s="160">
        <f>SUM(D225:D233)</f>
        <v>0</v>
      </c>
      <c r="E224" s="160">
        <f>SUM(E225:E233)</f>
        <v>0</v>
      </c>
      <c r="F224" s="161" t="str">
        <f t="shared" si="7"/>
        <v>-</v>
      </c>
      <c r="G224" s="142"/>
      <c r="H224" s="142"/>
      <c r="I224" s="142"/>
      <c r="J224" s="142"/>
      <c r="K224" s="142"/>
      <c r="L224" s="142"/>
      <c r="M224" s="142"/>
      <c r="N224" s="142"/>
      <c r="O224" s="142"/>
      <c r="P224" s="142"/>
      <c r="Q224" s="142"/>
      <c r="R224" s="142"/>
      <c r="S224" s="142"/>
      <c r="T224" s="142"/>
      <c r="U224" s="142"/>
      <c r="V224" s="142"/>
      <c r="W224" s="142"/>
      <c r="X224" s="142"/>
    </row>
    <row r="225" spans="1:24" s="1" customFormat="1" ht="12.75" customHeight="1" x14ac:dyDescent="0.2">
      <c r="A225" s="158" t="s">
        <v>2377</v>
      </c>
      <c r="B225" s="103" t="s">
        <v>2378</v>
      </c>
      <c r="C225" s="159" t="s">
        <v>2377</v>
      </c>
      <c r="D225" s="162">
        <v>0</v>
      </c>
      <c r="E225" s="162">
        <v>0</v>
      </c>
      <c r="F225" s="161" t="str">
        <f t="shared" si="7"/>
        <v>-</v>
      </c>
      <c r="G225" s="142"/>
      <c r="H225" s="142"/>
      <c r="I225" s="142"/>
      <c r="J225" s="142"/>
      <c r="K225" s="142"/>
      <c r="L225" s="142"/>
      <c r="M225" s="142"/>
      <c r="N225" s="142"/>
      <c r="O225" s="142"/>
      <c r="P225" s="142"/>
      <c r="Q225" s="142"/>
      <c r="R225" s="142"/>
      <c r="S225" s="142"/>
      <c r="T225" s="142"/>
      <c r="U225" s="142"/>
      <c r="V225" s="142"/>
      <c r="W225" s="142"/>
      <c r="X225" s="142"/>
    </row>
    <row r="226" spans="1:24" s="1" customFormat="1" ht="12.75" customHeight="1" x14ac:dyDescent="0.2">
      <c r="A226" s="158" t="s">
        <v>2379</v>
      </c>
      <c r="B226" s="103" t="s">
        <v>2380</v>
      </c>
      <c r="C226" s="159" t="s">
        <v>2379</v>
      </c>
      <c r="D226" s="162">
        <v>0</v>
      </c>
      <c r="E226" s="162">
        <v>0</v>
      </c>
      <c r="F226" s="161" t="str">
        <f t="shared" si="7"/>
        <v>-</v>
      </c>
      <c r="G226" s="142"/>
      <c r="H226" s="142"/>
      <c r="I226" s="142"/>
      <c r="J226" s="142"/>
      <c r="K226" s="142"/>
      <c r="L226" s="142"/>
      <c r="M226" s="142"/>
      <c r="N226" s="142"/>
      <c r="O226" s="142"/>
      <c r="P226" s="142"/>
      <c r="Q226" s="142"/>
      <c r="R226" s="142"/>
      <c r="S226" s="142"/>
      <c r="T226" s="142"/>
      <c r="U226" s="142"/>
      <c r="V226" s="142"/>
      <c r="W226" s="142"/>
      <c r="X226" s="142"/>
    </row>
    <row r="227" spans="1:24" s="1" customFormat="1" ht="12.75" customHeight="1" x14ac:dyDescent="0.2">
      <c r="A227" s="158" t="s">
        <v>2381</v>
      </c>
      <c r="B227" s="103" t="s">
        <v>2382</v>
      </c>
      <c r="C227" s="159" t="s">
        <v>2381</v>
      </c>
      <c r="D227" s="162">
        <v>0</v>
      </c>
      <c r="E227" s="162">
        <v>0</v>
      </c>
      <c r="F227" s="161" t="str">
        <f t="shared" si="7"/>
        <v>-</v>
      </c>
      <c r="G227" s="142"/>
      <c r="H227" s="142"/>
      <c r="I227" s="142"/>
      <c r="J227" s="142"/>
      <c r="K227" s="142"/>
      <c r="L227" s="142"/>
      <c r="M227" s="142"/>
      <c r="N227" s="142"/>
      <c r="O227" s="142"/>
      <c r="P227" s="142"/>
      <c r="Q227" s="142"/>
      <c r="R227" s="142"/>
      <c r="S227" s="142"/>
      <c r="T227" s="142"/>
      <c r="U227" s="142"/>
      <c r="V227" s="142"/>
      <c r="W227" s="142"/>
      <c r="X227" s="142"/>
    </row>
    <row r="228" spans="1:24" s="1" customFormat="1" ht="12.75" customHeight="1" x14ac:dyDescent="0.2">
      <c r="A228" s="158" t="s">
        <v>2383</v>
      </c>
      <c r="B228" s="103" t="s">
        <v>2384</v>
      </c>
      <c r="C228" s="159" t="s">
        <v>2383</v>
      </c>
      <c r="D228" s="162">
        <v>0</v>
      </c>
      <c r="E228" s="162">
        <v>0</v>
      </c>
      <c r="F228" s="161" t="str">
        <f t="shared" si="7"/>
        <v>-</v>
      </c>
      <c r="G228" s="142"/>
      <c r="H228" s="142"/>
      <c r="I228" s="142"/>
      <c r="J228" s="142"/>
      <c r="K228" s="142"/>
      <c r="L228" s="142"/>
      <c r="M228" s="142"/>
      <c r="N228" s="142"/>
      <c r="O228" s="142"/>
      <c r="P228" s="142"/>
      <c r="Q228" s="142"/>
      <c r="R228" s="142"/>
      <c r="S228" s="142"/>
      <c r="T228" s="142"/>
      <c r="U228" s="142"/>
      <c r="V228" s="142"/>
      <c r="W228" s="142"/>
      <c r="X228" s="142"/>
    </row>
    <row r="229" spans="1:24" s="1" customFormat="1" ht="12.75" customHeight="1" x14ac:dyDescent="0.2">
      <c r="A229" s="158" t="s">
        <v>2385</v>
      </c>
      <c r="B229" s="103" t="s">
        <v>2386</v>
      </c>
      <c r="C229" s="159" t="s">
        <v>2385</v>
      </c>
      <c r="D229" s="162">
        <v>0</v>
      </c>
      <c r="E229" s="162">
        <v>0</v>
      </c>
      <c r="F229" s="161" t="str">
        <f t="shared" si="7"/>
        <v>-</v>
      </c>
      <c r="G229" s="142"/>
      <c r="H229" s="142"/>
      <c r="I229" s="142"/>
      <c r="J229" s="142"/>
      <c r="K229" s="142"/>
      <c r="L229" s="142"/>
      <c r="M229" s="142"/>
      <c r="N229" s="142"/>
      <c r="O229" s="142"/>
      <c r="P229" s="142"/>
      <c r="Q229" s="142"/>
      <c r="R229" s="142"/>
      <c r="S229" s="142"/>
      <c r="T229" s="142"/>
      <c r="U229" s="142"/>
      <c r="V229" s="142"/>
      <c r="W229" s="142"/>
      <c r="X229" s="142"/>
    </row>
    <row r="230" spans="1:24" s="1" customFormat="1" ht="12.75" customHeight="1" x14ac:dyDescent="0.2">
      <c r="A230" s="158" t="s">
        <v>2387</v>
      </c>
      <c r="B230" s="103" t="s">
        <v>2388</v>
      </c>
      <c r="C230" s="159" t="s">
        <v>2387</v>
      </c>
      <c r="D230" s="162">
        <v>0</v>
      </c>
      <c r="E230" s="162">
        <v>0</v>
      </c>
      <c r="F230" s="161" t="str">
        <f t="shared" si="7"/>
        <v>-</v>
      </c>
      <c r="G230" s="142"/>
      <c r="H230" s="142"/>
      <c r="I230" s="142"/>
      <c r="J230" s="142"/>
      <c r="K230" s="142"/>
      <c r="L230" s="142"/>
      <c r="M230" s="142"/>
      <c r="N230" s="142"/>
      <c r="O230" s="142"/>
      <c r="P230" s="142"/>
      <c r="Q230" s="142"/>
      <c r="R230" s="142"/>
      <c r="S230" s="142"/>
      <c r="T230" s="142"/>
      <c r="U230" s="142"/>
      <c r="V230" s="142"/>
      <c r="W230" s="142"/>
      <c r="X230" s="142"/>
    </row>
    <row r="231" spans="1:24" s="1" customFormat="1" ht="12.75" customHeight="1" x14ac:dyDescent="0.2">
      <c r="A231" s="158" t="s">
        <v>2389</v>
      </c>
      <c r="B231" s="103" t="s">
        <v>2390</v>
      </c>
      <c r="C231" s="159" t="s">
        <v>2389</v>
      </c>
      <c r="D231" s="162">
        <v>0</v>
      </c>
      <c r="E231" s="162">
        <v>0</v>
      </c>
      <c r="F231" s="161" t="str">
        <f t="shared" si="7"/>
        <v>-</v>
      </c>
      <c r="G231" s="142"/>
      <c r="H231" s="142"/>
      <c r="I231" s="142"/>
      <c r="J231" s="142"/>
      <c r="K231" s="142"/>
      <c r="L231" s="142"/>
      <c r="M231" s="142"/>
      <c r="N231" s="142"/>
      <c r="O231" s="142"/>
      <c r="P231" s="142"/>
      <c r="Q231" s="142"/>
      <c r="R231" s="142"/>
      <c r="S231" s="142"/>
      <c r="T231" s="142"/>
      <c r="U231" s="142"/>
      <c r="V231" s="142"/>
      <c r="W231" s="142"/>
      <c r="X231" s="142"/>
    </row>
    <row r="232" spans="1:24" s="1" customFormat="1" ht="12.75" customHeight="1" x14ac:dyDescent="0.2">
      <c r="A232" s="158" t="s">
        <v>2391</v>
      </c>
      <c r="B232" s="103" t="s">
        <v>2392</v>
      </c>
      <c r="C232" s="159" t="s">
        <v>2391</v>
      </c>
      <c r="D232" s="162">
        <v>0</v>
      </c>
      <c r="E232" s="162">
        <v>0</v>
      </c>
      <c r="F232" s="161" t="str">
        <f t="shared" si="7"/>
        <v>-</v>
      </c>
      <c r="G232" s="142"/>
      <c r="H232" s="142"/>
      <c r="I232" s="142"/>
      <c r="J232" s="142"/>
      <c r="K232" s="142"/>
      <c r="L232" s="142"/>
      <c r="M232" s="142"/>
      <c r="N232" s="142"/>
      <c r="O232" s="142"/>
      <c r="P232" s="142"/>
      <c r="Q232" s="142"/>
      <c r="R232" s="142"/>
      <c r="S232" s="142"/>
      <c r="T232" s="142"/>
      <c r="U232" s="142"/>
      <c r="V232" s="142"/>
      <c r="W232" s="142"/>
      <c r="X232" s="142"/>
    </row>
    <row r="233" spans="1:24" s="1" customFormat="1" ht="12.75" customHeight="1" x14ac:dyDescent="0.2">
      <c r="A233" s="158" t="s">
        <v>2393</v>
      </c>
      <c r="B233" s="103" t="s">
        <v>2394</v>
      </c>
      <c r="C233" s="159" t="s">
        <v>2393</v>
      </c>
      <c r="D233" s="162">
        <v>0</v>
      </c>
      <c r="E233" s="162">
        <v>0</v>
      </c>
      <c r="F233" s="161" t="str">
        <f t="shared" si="7"/>
        <v>-</v>
      </c>
      <c r="G233" s="142"/>
      <c r="H233" s="142"/>
      <c r="I233" s="142"/>
      <c r="J233" s="142"/>
      <c r="K233" s="142"/>
      <c r="L233" s="142"/>
      <c r="M233" s="142"/>
      <c r="N233" s="142"/>
      <c r="O233" s="142"/>
      <c r="P233" s="142"/>
      <c r="Q233" s="142"/>
      <c r="R233" s="142"/>
      <c r="S233" s="142"/>
      <c r="T233" s="142"/>
      <c r="U233" s="142"/>
      <c r="V233" s="142"/>
      <c r="W233" s="142"/>
      <c r="X233" s="142"/>
    </row>
    <row r="234" spans="1:24" s="1" customFormat="1" ht="12.75" customHeight="1" x14ac:dyDescent="0.2">
      <c r="A234" s="158" t="s">
        <v>2395</v>
      </c>
      <c r="B234" s="103" t="s">
        <v>2396</v>
      </c>
      <c r="C234" s="159" t="s">
        <v>2395</v>
      </c>
      <c r="D234" s="160">
        <f>SUM(D235:D236)</f>
        <v>0</v>
      </c>
      <c r="E234" s="160">
        <f>SUM(E235:E236)</f>
        <v>0</v>
      </c>
      <c r="F234" s="161" t="str">
        <f t="shared" si="7"/>
        <v>-</v>
      </c>
      <c r="G234" s="142"/>
      <c r="H234" s="142"/>
      <c r="I234" s="142"/>
      <c r="J234" s="142"/>
      <c r="K234" s="142"/>
      <c r="L234" s="142"/>
      <c r="M234" s="142"/>
      <c r="N234" s="142"/>
      <c r="O234" s="142"/>
      <c r="P234" s="142"/>
      <c r="Q234" s="142"/>
      <c r="R234" s="142"/>
      <c r="S234" s="142"/>
      <c r="T234" s="142"/>
      <c r="U234" s="142"/>
      <c r="V234" s="142"/>
      <c r="W234" s="142"/>
      <c r="X234" s="142"/>
    </row>
    <row r="235" spans="1:24" s="1" customFormat="1" ht="12.75" customHeight="1" x14ac:dyDescent="0.2">
      <c r="A235" s="158" t="s">
        <v>2397</v>
      </c>
      <c r="B235" s="103" t="s">
        <v>2398</v>
      </c>
      <c r="C235" s="159" t="s">
        <v>2397</v>
      </c>
      <c r="D235" s="162">
        <v>0</v>
      </c>
      <c r="E235" s="162">
        <v>0</v>
      </c>
      <c r="F235" s="161" t="str">
        <f t="shared" si="7"/>
        <v>-</v>
      </c>
      <c r="G235" s="142"/>
      <c r="H235" s="142"/>
      <c r="I235" s="142"/>
      <c r="J235" s="142"/>
      <c r="K235" s="142"/>
      <c r="L235" s="142"/>
      <c r="M235" s="142"/>
      <c r="N235" s="142"/>
      <c r="O235" s="142"/>
      <c r="P235" s="142"/>
      <c r="Q235" s="142"/>
      <c r="R235" s="142"/>
      <c r="S235" s="142"/>
      <c r="T235" s="142"/>
      <c r="U235" s="142"/>
      <c r="V235" s="142"/>
      <c r="W235" s="142"/>
      <c r="X235" s="142"/>
    </row>
    <row r="236" spans="1:24" s="1" customFormat="1" ht="12.75" customHeight="1" x14ac:dyDescent="0.2">
      <c r="A236" s="158" t="s">
        <v>2399</v>
      </c>
      <c r="B236" s="103" t="s">
        <v>2400</v>
      </c>
      <c r="C236" s="159" t="s">
        <v>2399</v>
      </c>
      <c r="D236" s="162">
        <v>0</v>
      </c>
      <c r="E236" s="162">
        <v>0</v>
      </c>
      <c r="F236" s="161" t="str">
        <f t="shared" si="7"/>
        <v>-</v>
      </c>
      <c r="G236" s="142"/>
      <c r="H236" s="142"/>
      <c r="I236" s="142"/>
      <c r="J236" s="142"/>
      <c r="K236" s="142"/>
      <c r="L236" s="142"/>
      <c r="M236" s="142"/>
      <c r="N236" s="142"/>
      <c r="O236" s="142"/>
      <c r="P236" s="142"/>
      <c r="Q236" s="142"/>
      <c r="R236" s="142"/>
      <c r="S236" s="142"/>
      <c r="T236" s="142"/>
      <c r="U236" s="142"/>
      <c r="V236" s="142"/>
      <c r="W236" s="142"/>
      <c r="X236" s="142"/>
    </row>
    <row r="237" spans="1:24" s="1" customFormat="1" ht="12.75" customHeight="1" x14ac:dyDescent="0.2">
      <c r="A237" s="158" t="s">
        <v>2401</v>
      </c>
      <c r="B237" s="103" t="s">
        <v>2402</v>
      </c>
      <c r="C237" s="159" t="s">
        <v>2401</v>
      </c>
      <c r="D237" s="160">
        <f>+D238+D245-D254+SUM(D255:D257)</f>
        <v>4915867</v>
      </c>
      <c r="E237" s="160">
        <f>+E238+E245-E254+SUM(E255:E257)</f>
        <v>4674208.1899999995</v>
      </c>
      <c r="F237" s="161">
        <f t="shared" si="7"/>
        <v>95.084106018327986</v>
      </c>
      <c r="G237" s="142"/>
      <c r="H237" s="142"/>
      <c r="I237" s="142"/>
      <c r="J237" s="142"/>
      <c r="K237" s="142"/>
      <c r="L237" s="142"/>
      <c r="M237" s="142"/>
      <c r="N237" s="142"/>
      <c r="O237" s="142"/>
      <c r="P237" s="142"/>
      <c r="Q237" s="142"/>
      <c r="R237" s="142"/>
      <c r="S237" s="142"/>
      <c r="T237" s="142"/>
      <c r="U237" s="142"/>
      <c r="V237" s="142"/>
      <c r="W237" s="142"/>
      <c r="X237" s="142"/>
    </row>
    <row r="238" spans="1:24" s="1" customFormat="1" ht="12.75" customHeight="1" x14ac:dyDescent="0.2">
      <c r="A238" s="158" t="s">
        <v>2403</v>
      </c>
      <c r="B238" s="103" t="s">
        <v>2404</v>
      </c>
      <c r="C238" s="159" t="s">
        <v>2403</v>
      </c>
      <c r="D238" s="160">
        <f>D239-D242</f>
        <v>4556144</v>
      </c>
      <c r="E238" s="160">
        <f>E239-E242</f>
        <v>4515022.92</v>
      </c>
      <c r="F238" s="161">
        <f t="shared" si="7"/>
        <v>99.097458728257919</v>
      </c>
      <c r="G238" s="142"/>
      <c r="H238" s="142"/>
      <c r="I238" s="142"/>
      <c r="J238" s="142"/>
      <c r="K238" s="142"/>
      <c r="L238" s="142"/>
      <c r="M238" s="142"/>
      <c r="N238" s="142"/>
      <c r="O238" s="142"/>
      <c r="P238" s="142"/>
      <c r="Q238" s="142"/>
      <c r="R238" s="142"/>
      <c r="S238" s="142"/>
      <c r="T238" s="142"/>
      <c r="U238" s="142"/>
      <c r="V238" s="142"/>
      <c r="W238" s="142"/>
      <c r="X238" s="142"/>
    </row>
    <row r="239" spans="1:24" s="1" customFormat="1" ht="12.75" customHeight="1" x14ac:dyDescent="0.2">
      <c r="A239" s="158" t="s">
        <v>2405</v>
      </c>
      <c r="B239" s="103" t="s">
        <v>2406</v>
      </c>
      <c r="C239" s="159" t="s">
        <v>2405</v>
      </c>
      <c r="D239" s="160">
        <f>SUM(D240:D241)</f>
        <v>4556144</v>
      </c>
      <c r="E239" s="160">
        <f>SUM(E240:E241)</f>
        <v>4515022.92</v>
      </c>
      <c r="F239" s="161">
        <f t="shared" ref="F239:F260" si="8">IF(D239&gt;0,IF(E239/D239&gt;=100,"&gt;&gt;100",E239/D239*100),"-")</f>
        <v>99.097458728257919</v>
      </c>
      <c r="G239" s="142"/>
      <c r="H239" s="142"/>
      <c r="I239" s="142"/>
      <c r="J239" s="142"/>
      <c r="K239" s="142"/>
      <c r="L239" s="142"/>
      <c r="M239" s="142"/>
      <c r="N239" s="142"/>
      <c r="O239" s="142"/>
      <c r="P239" s="142"/>
      <c r="Q239" s="142"/>
      <c r="R239" s="142"/>
      <c r="S239" s="142"/>
      <c r="T239" s="142"/>
      <c r="U239" s="142"/>
      <c r="V239" s="142"/>
      <c r="W239" s="142"/>
      <c r="X239" s="142"/>
    </row>
    <row r="240" spans="1:24" s="1" customFormat="1" ht="12.75" customHeight="1" x14ac:dyDescent="0.2">
      <c r="A240" s="158" t="s">
        <v>2407</v>
      </c>
      <c r="B240" s="103" t="s">
        <v>2408</v>
      </c>
      <c r="C240" s="159" t="s">
        <v>2407</v>
      </c>
      <c r="D240" s="162">
        <v>4556144</v>
      </c>
      <c r="E240" s="162">
        <v>4515022.92</v>
      </c>
      <c r="F240" s="161">
        <f t="shared" si="8"/>
        <v>99.097458728257919</v>
      </c>
      <c r="G240" s="142"/>
      <c r="H240" s="142"/>
      <c r="I240" s="142"/>
      <c r="J240" s="142"/>
      <c r="K240" s="142"/>
      <c r="L240" s="142"/>
      <c r="M240" s="142"/>
      <c r="N240" s="142"/>
      <c r="O240" s="142"/>
      <c r="P240" s="142"/>
      <c r="Q240" s="142"/>
      <c r="R240" s="142"/>
      <c r="S240" s="142"/>
      <c r="T240" s="142"/>
      <c r="U240" s="142"/>
      <c r="V240" s="142"/>
      <c r="W240" s="142"/>
      <c r="X240" s="142"/>
    </row>
    <row r="241" spans="1:24" s="1" customFormat="1" ht="12.75" customHeight="1" x14ac:dyDescent="0.2">
      <c r="A241" s="158" t="s">
        <v>2409</v>
      </c>
      <c r="B241" s="103" t="s">
        <v>2410</v>
      </c>
      <c r="C241" s="159" t="s">
        <v>2409</v>
      </c>
      <c r="D241" s="162">
        <v>0</v>
      </c>
      <c r="E241" s="162">
        <v>0</v>
      </c>
      <c r="F241" s="161" t="str">
        <f t="shared" si="8"/>
        <v>-</v>
      </c>
      <c r="G241" s="142"/>
      <c r="H241" s="142"/>
      <c r="I241" s="142"/>
      <c r="J241" s="142"/>
      <c r="K241" s="142"/>
      <c r="L241" s="142"/>
      <c r="M241" s="142"/>
      <c r="N241" s="142"/>
      <c r="O241" s="142"/>
      <c r="P241" s="142"/>
      <c r="Q241" s="142"/>
      <c r="R241" s="142"/>
      <c r="S241" s="142"/>
      <c r="T241" s="142"/>
      <c r="U241" s="142"/>
      <c r="V241" s="142"/>
      <c r="W241" s="142"/>
      <c r="X241" s="142"/>
    </row>
    <row r="242" spans="1:24" s="1" customFormat="1" ht="12.75" customHeight="1" x14ac:dyDescent="0.2">
      <c r="A242" s="158" t="s">
        <v>2411</v>
      </c>
      <c r="B242" s="103" t="s">
        <v>2412</v>
      </c>
      <c r="C242" s="159" t="s">
        <v>2411</v>
      </c>
      <c r="D242" s="160">
        <f>SUM(D243:D244)</f>
        <v>0</v>
      </c>
      <c r="E242" s="160">
        <f>SUM(E243:E244)</f>
        <v>0</v>
      </c>
      <c r="F242" s="161" t="str">
        <f t="shared" si="8"/>
        <v>-</v>
      </c>
      <c r="G242" s="142"/>
      <c r="H242" s="142"/>
      <c r="I242" s="142"/>
      <c r="J242" s="142"/>
      <c r="K242" s="142"/>
      <c r="L242" s="142"/>
      <c r="M242" s="142"/>
      <c r="N242" s="142"/>
      <c r="O242" s="142"/>
      <c r="P242" s="142"/>
      <c r="Q242" s="142"/>
      <c r="R242" s="142"/>
      <c r="S242" s="142"/>
      <c r="T242" s="142"/>
      <c r="U242" s="142"/>
      <c r="V242" s="142"/>
      <c r="W242" s="142"/>
      <c r="X242" s="142"/>
    </row>
    <row r="243" spans="1:24" s="1" customFormat="1" ht="12.75" customHeight="1" x14ac:dyDescent="0.2">
      <c r="A243" s="158" t="s">
        <v>2413</v>
      </c>
      <c r="B243" s="103" t="s">
        <v>2414</v>
      </c>
      <c r="C243" s="159" t="s">
        <v>2413</v>
      </c>
      <c r="D243" s="162">
        <v>0</v>
      </c>
      <c r="E243" s="162">
        <v>0</v>
      </c>
      <c r="F243" s="161" t="str">
        <f t="shared" si="8"/>
        <v>-</v>
      </c>
      <c r="G243" s="142"/>
      <c r="H243" s="142"/>
      <c r="I243" s="142"/>
      <c r="J243" s="142"/>
      <c r="K243" s="142"/>
      <c r="L243" s="142"/>
      <c r="M243" s="142"/>
      <c r="N243" s="142"/>
      <c r="O243" s="142"/>
      <c r="P243" s="142"/>
      <c r="Q243" s="142"/>
      <c r="R243" s="142"/>
      <c r="S243" s="142"/>
      <c r="T243" s="142"/>
      <c r="U243" s="142"/>
      <c r="V243" s="142"/>
      <c r="W243" s="142"/>
      <c r="X243" s="142"/>
    </row>
    <row r="244" spans="1:24" s="1" customFormat="1" ht="12.75" customHeight="1" x14ac:dyDescent="0.2">
      <c r="A244" s="158" t="s">
        <v>2415</v>
      </c>
      <c r="B244" s="103" t="s">
        <v>2416</v>
      </c>
      <c r="C244" s="159" t="s">
        <v>2415</v>
      </c>
      <c r="D244" s="162">
        <v>0</v>
      </c>
      <c r="E244" s="162">
        <v>0</v>
      </c>
      <c r="F244" s="161" t="str">
        <f t="shared" si="8"/>
        <v>-</v>
      </c>
      <c r="G244" s="142"/>
      <c r="H244" s="142"/>
      <c r="I244" s="142"/>
      <c r="J244" s="142"/>
      <c r="K244" s="142"/>
      <c r="L244" s="142"/>
      <c r="M244" s="142"/>
      <c r="N244" s="142"/>
      <c r="O244" s="142"/>
      <c r="P244" s="142"/>
      <c r="Q244" s="142"/>
      <c r="R244" s="142"/>
      <c r="S244" s="142"/>
      <c r="T244" s="142"/>
      <c r="U244" s="142"/>
      <c r="V244" s="142"/>
      <c r="W244" s="142"/>
      <c r="X244" s="142"/>
    </row>
    <row r="245" spans="1:24" s="1" customFormat="1" ht="12.75" customHeight="1" x14ac:dyDescent="0.2">
      <c r="A245" s="158" t="s">
        <v>2417</v>
      </c>
      <c r="B245" s="103" t="s">
        <v>2418</v>
      </c>
      <c r="C245" s="159" t="s">
        <v>2417</v>
      </c>
      <c r="D245" s="160">
        <f>D246-D250</f>
        <v>317346</v>
      </c>
      <c r="E245" s="160">
        <f>E246-E250</f>
        <v>88821.84</v>
      </c>
      <c r="F245" s="161">
        <f t="shared" si="8"/>
        <v>27.988958423928455</v>
      </c>
      <c r="G245" s="142"/>
      <c r="H245" s="142"/>
      <c r="I245" s="142"/>
      <c r="J245" s="142"/>
      <c r="K245" s="142"/>
      <c r="L245" s="142"/>
      <c r="M245" s="142"/>
      <c r="N245" s="142"/>
      <c r="O245" s="142"/>
      <c r="P245" s="142"/>
      <c r="Q245" s="142"/>
      <c r="R245" s="142"/>
      <c r="S245" s="142"/>
      <c r="T245" s="142"/>
      <c r="U245" s="142"/>
      <c r="V245" s="142"/>
      <c r="W245" s="142"/>
      <c r="X245" s="142"/>
    </row>
    <row r="246" spans="1:24" s="1" customFormat="1" ht="12.75" customHeight="1" x14ac:dyDescent="0.2">
      <c r="A246" s="158" t="s">
        <v>2419</v>
      </c>
      <c r="B246" s="103" t="s">
        <v>2420</v>
      </c>
      <c r="C246" s="159" t="s">
        <v>2419</v>
      </c>
      <c r="D246" s="160">
        <f>SUM(D247:D249)</f>
        <v>317346</v>
      </c>
      <c r="E246" s="160">
        <f>SUM(E247:E249)</f>
        <v>88821.84</v>
      </c>
      <c r="F246" s="161">
        <f t="shared" si="8"/>
        <v>27.988958423928455</v>
      </c>
      <c r="G246" s="142"/>
      <c r="H246" s="142"/>
      <c r="I246" s="142"/>
      <c r="J246" s="142"/>
      <c r="K246" s="142"/>
      <c r="L246" s="142"/>
      <c r="M246" s="142"/>
      <c r="N246" s="142"/>
      <c r="O246" s="142"/>
      <c r="P246" s="142"/>
      <c r="Q246" s="142"/>
      <c r="R246" s="142"/>
      <c r="S246" s="142"/>
      <c r="T246" s="142"/>
      <c r="U246" s="142"/>
      <c r="V246" s="142"/>
      <c r="W246" s="142"/>
      <c r="X246" s="142"/>
    </row>
    <row r="247" spans="1:24" s="1" customFormat="1" ht="12.75" customHeight="1" x14ac:dyDescent="0.2">
      <c r="A247" s="158" t="s">
        <v>619</v>
      </c>
      <c r="B247" s="103" t="s">
        <v>2421</v>
      </c>
      <c r="C247" s="159" t="s">
        <v>619</v>
      </c>
      <c r="D247" s="162">
        <v>317346</v>
      </c>
      <c r="E247" s="162">
        <v>88821.84</v>
      </c>
      <c r="F247" s="161">
        <f t="shared" si="8"/>
        <v>27.988958423928455</v>
      </c>
      <c r="G247" s="142"/>
      <c r="H247" s="142"/>
      <c r="I247" s="142"/>
      <c r="J247" s="142"/>
      <c r="K247" s="142"/>
      <c r="L247" s="142"/>
      <c r="M247" s="142"/>
      <c r="N247" s="142"/>
      <c r="O247" s="142"/>
      <c r="P247" s="142"/>
      <c r="Q247" s="142"/>
      <c r="R247" s="142"/>
      <c r="S247" s="142"/>
      <c r="T247" s="142"/>
      <c r="U247" s="142"/>
      <c r="V247" s="142"/>
      <c r="W247" s="142"/>
      <c r="X247" s="142"/>
    </row>
    <row r="248" spans="1:24" s="1" customFormat="1" ht="12.75" customHeight="1" x14ac:dyDescent="0.2">
      <c r="A248" s="158" t="s">
        <v>819</v>
      </c>
      <c r="B248" s="103" t="s">
        <v>2422</v>
      </c>
      <c r="C248" s="159" t="s">
        <v>819</v>
      </c>
      <c r="D248" s="162">
        <v>0</v>
      </c>
      <c r="E248" s="162">
        <v>0</v>
      </c>
      <c r="F248" s="161" t="str">
        <f t="shared" si="8"/>
        <v>-</v>
      </c>
      <c r="G248" s="142"/>
      <c r="H248" s="142"/>
      <c r="I248" s="142"/>
      <c r="J248" s="142"/>
      <c r="K248" s="142"/>
      <c r="L248" s="142"/>
      <c r="M248" s="142"/>
      <c r="N248" s="142"/>
      <c r="O248" s="142"/>
      <c r="P248" s="142"/>
      <c r="Q248" s="142"/>
      <c r="R248" s="142"/>
      <c r="S248" s="142"/>
      <c r="T248" s="142"/>
      <c r="U248" s="142"/>
      <c r="V248" s="142"/>
      <c r="W248" s="142"/>
      <c r="X248" s="142"/>
    </row>
    <row r="249" spans="1:24" s="1" customFormat="1" ht="12.75" customHeight="1" x14ac:dyDescent="0.2">
      <c r="A249" s="158" t="s">
        <v>1267</v>
      </c>
      <c r="B249" s="103" t="s">
        <v>2423</v>
      </c>
      <c r="C249" s="159" t="s">
        <v>1267</v>
      </c>
      <c r="D249" s="162">
        <v>0</v>
      </c>
      <c r="E249" s="162">
        <v>0</v>
      </c>
      <c r="F249" s="161" t="str">
        <f t="shared" si="8"/>
        <v>-</v>
      </c>
      <c r="G249" s="142"/>
      <c r="H249" s="142"/>
      <c r="I249" s="142"/>
      <c r="J249" s="142"/>
      <c r="K249" s="142"/>
      <c r="L249" s="142"/>
      <c r="M249" s="142"/>
      <c r="N249" s="142"/>
      <c r="O249" s="142"/>
      <c r="P249" s="142"/>
      <c r="Q249" s="142"/>
      <c r="R249" s="142"/>
      <c r="S249" s="142"/>
      <c r="T249" s="142"/>
      <c r="U249" s="142"/>
      <c r="V249" s="142"/>
      <c r="W249" s="142"/>
      <c r="X249" s="142"/>
    </row>
    <row r="250" spans="1:24" s="1" customFormat="1" ht="12.75" customHeight="1" x14ac:dyDescent="0.2">
      <c r="A250" s="158" t="s">
        <v>2424</v>
      </c>
      <c r="B250" s="103" t="s">
        <v>2425</v>
      </c>
      <c r="C250" s="159" t="s">
        <v>2424</v>
      </c>
      <c r="D250" s="160">
        <f>SUM(D251:D253)</f>
        <v>0</v>
      </c>
      <c r="E250" s="160">
        <f>SUM(E251:E253)</f>
        <v>0</v>
      </c>
      <c r="F250" s="161" t="str">
        <f t="shared" si="8"/>
        <v>-</v>
      </c>
      <c r="G250" s="142"/>
      <c r="H250" s="142"/>
      <c r="I250" s="142"/>
      <c r="J250" s="142"/>
      <c r="K250" s="142"/>
      <c r="L250" s="142"/>
      <c r="M250" s="142"/>
      <c r="N250" s="142"/>
      <c r="O250" s="142"/>
      <c r="P250" s="142"/>
      <c r="Q250" s="142"/>
      <c r="R250" s="142"/>
      <c r="S250" s="142"/>
      <c r="T250" s="142"/>
      <c r="U250" s="142"/>
      <c r="V250" s="142"/>
      <c r="W250" s="142"/>
      <c r="X250" s="142"/>
    </row>
    <row r="251" spans="1:24" s="1" customFormat="1" ht="12.75" customHeight="1" x14ac:dyDescent="0.2">
      <c r="A251" s="158" t="s">
        <v>621</v>
      </c>
      <c r="B251" s="103" t="s">
        <v>2426</v>
      </c>
      <c r="C251" s="159" t="s">
        <v>621</v>
      </c>
      <c r="D251" s="162">
        <v>0</v>
      </c>
      <c r="E251" s="162">
        <v>0</v>
      </c>
      <c r="F251" s="161" t="str">
        <f t="shared" si="8"/>
        <v>-</v>
      </c>
      <c r="G251" s="142"/>
      <c r="H251" s="142"/>
      <c r="I251" s="142"/>
      <c r="J251" s="142"/>
      <c r="K251" s="142"/>
      <c r="L251" s="142"/>
      <c r="M251" s="142"/>
      <c r="N251" s="142"/>
      <c r="O251" s="142"/>
      <c r="P251" s="142"/>
      <c r="Q251" s="142"/>
      <c r="R251" s="142"/>
      <c r="S251" s="142"/>
      <c r="T251" s="142"/>
      <c r="U251" s="142"/>
      <c r="V251" s="142"/>
      <c r="W251" s="142"/>
      <c r="X251" s="142"/>
    </row>
    <row r="252" spans="1:24" s="1" customFormat="1" ht="12.75" customHeight="1" x14ac:dyDescent="0.2">
      <c r="A252" s="158" t="s">
        <v>821</v>
      </c>
      <c r="B252" s="103" t="s">
        <v>2427</v>
      </c>
      <c r="C252" s="159" t="s">
        <v>821</v>
      </c>
      <c r="D252" s="162">
        <v>0</v>
      </c>
      <c r="E252" s="162">
        <v>0</v>
      </c>
      <c r="F252" s="161" t="str">
        <f t="shared" si="8"/>
        <v>-</v>
      </c>
      <c r="G252" s="142"/>
      <c r="H252" s="142"/>
      <c r="I252" s="142"/>
      <c r="J252" s="142"/>
      <c r="K252" s="142"/>
      <c r="L252" s="142"/>
      <c r="M252" s="142"/>
      <c r="N252" s="142"/>
      <c r="O252" s="142"/>
      <c r="P252" s="142"/>
      <c r="Q252" s="142"/>
      <c r="R252" s="142"/>
      <c r="S252" s="142"/>
      <c r="T252" s="142"/>
      <c r="U252" s="142"/>
      <c r="V252" s="142"/>
      <c r="W252" s="142"/>
      <c r="X252" s="142"/>
    </row>
    <row r="253" spans="1:24" s="1" customFormat="1" ht="12.75" customHeight="1" x14ac:dyDescent="0.2">
      <c r="A253" s="158" t="s">
        <v>1269</v>
      </c>
      <c r="B253" s="103" t="s">
        <v>2428</v>
      </c>
      <c r="C253" s="159" t="s">
        <v>1269</v>
      </c>
      <c r="D253" s="162">
        <v>0</v>
      </c>
      <c r="E253" s="162">
        <v>0</v>
      </c>
      <c r="F253" s="161" t="str">
        <f t="shared" si="8"/>
        <v>-</v>
      </c>
      <c r="G253" s="142"/>
      <c r="H253" s="142"/>
      <c r="I253" s="142"/>
      <c r="J253" s="142"/>
      <c r="K253" s="142"/>
      <c r="L253" s="142"/>
      <c r="M253" s="142"/>
      <c r="N253" s="142"/>
      <c r="O253" s="142"/>
      <c r="P253" s="142"/>
      <c r="Q253" s="142"/>
      <c r="R253" s="142"/>
      <c r="S253" s="142"/>
      <c r="T253" s="142"/>
      <c r="U253" s="142"/>
      <c r="V253" s="142"/>
      <c r="W253" s="142"/>
      <c r="X253" s="142"/>
    </row>
    <row r="254" spans="1:24" s="1" customFormat="1" ht="12.75" customHeight="1" x14ac:dyDescent="0.2">
      <c r="A254" s="158" t="s">
        <v>2429</v>
      </c>
      <c r="B254" s="103" t="s">
        <v>2430</v>
      </c>
      <c r="C254" s="159" t="s">
        <v>2429</v>
      </c>
      <c r="D254" s="162">
        <v>0</v>
      </c>
      <c r="E254" s="162">
        <v>0</v>
      </c>
      <c r="F254" s="161" t="str">
        <f t="shared" si="8"/>
        <v>-</v>
      </c>
      <c r="G254" s="142"/>
      <c r="H254" s="142"/>
      <c r="I254" s="142"/>
      <c r="J254" s="142"/>
      <c r="K254" s="142"/>
      <c r="L254" s="142"/>
      <c r="M254" s="142"/>
      <c r="N254" s="142"/>
      <c r="O254" s="142"/>
      <c r="P254" s="142"/>
      <c r="Q254" s="142"/>
      <c r="R254" s="142"/>
      <c r="S254" s="142"/>
      <c r="T254" s="142"/>
      <c r="U254" s="142"/>
      <c r="V254" s="142"/>
      <c r="W254" s="142"/>
      <c r="X254" s="142"/>
    </row>
    <row r="255" spans="1:24" s="1" customFormat="1" ht="12.75" customHeight="1" x14ac:dyDescent="0.2">
      <c r="A255" s="158" t="s">
        <v>623</v>
      </c>
      <c r="B255" s="103" t="s">
        <v>2431</v>
      </c>
      <c r="C255" s="159" t="s">
        <v>623</v>
      </c>
      <c r="D255" s="162">
        <v>40425</v>
      </c>
      <c r="E255" s="162">
        <v>69384.7</v>
      </c>
      <c r="F255" s="161">
        <f t="shared" si="8"/>
        <v>171.63809523809525</v>
      </c>
      <c r="G255" s="142"/>
      <c r="H255" s="142"/>
      <c r="I255" s="142"/>
      <c r="J255" s="142"/>
      <c r="K255" s="142"/>
      <c r="L255" s="142"/>
      <c r="M255" s="142"/>
      <c r="N255" s="142"/>
      <c r="O255" s="142"/>
      <c r="P255" s="142"/>
      <c r="Q255" s="142"/>
      <c r="R255" s="142"/>
      <c r="S255" s="142"/>
      <c r="T255" s="142"/>
      <c r="U255" s="142"/>
      <c r="V255" s="142"/>
      <c r="W255" s="142"/>
      <c r="X255" s="142"/>
    </row>
    <row r="256" spans="1:24" s="1" customFormat="1" ht="12.75" customHeight="1" x14ac:dyDescent="0.2">
      <c r="A256" s="158" t="s">
        <v>823</v>
      </c>
      <c r="B256" s="103" t="s">
        <v>2432</v>
      </c>
      <c r="C256" s="159" t="s">
        <v>823</v>
      </c>
      <c r="D256" s="162">
        <v>1952</v>
      </c>
      <c r="E256" s="162">
        <v>978.73</v>
      </c>
      <c r="F256" s="161">
        <f t="shared" si="8"/>
        <v>50.139856557377051</v>
      </c>
      <c r="G256" s="142"/>
      <c r="H256" s="142"/>
      <c r="I256" s="142"/>
      <c r="J256" s="142"/>
      <c r="K256" s="142"/>
      <c r="L256" s="142"/>
      <c r="M256" s="142"/>
      <c r="N256" s="142"/>
      <c r="O256" s="142"/>
      <c r="P256" s="142"/>
      <c r="Q256" s="142"/>
      <c r="R256" s="142"/>
      <c r="S256" s="142"/>
      <c r="T256" s="142"/>
      <c r="U256" s="142"/>
      <c r="V256" s="142"/>
      <c r="W256" s="142"/>
      <c r="X256" s="142"/>
    </row>
    <row r="257" spans="1:24" s="1" customFormat="1" ht="12.75" customHeight="1" x14ac:dyDescent="0.2">
      <c r="A257" s="158" t="s">
        <v>2433</v>
      </c>
      <c r="B257" s="103" t="s">
        <v>2434</v>
      </c>
      <c r="C257" s="159" t="s">
        <v>2433</v>
      </c>
      <c r="D257" s="162">
        <v>0</v>
      </c>
      <c r="E257" s="162">
        <v>0</v>
      </c>
      <c r="F257" s="161" t="str">
        <f t="shared" si="8"/>
        <v>-</v>
      </c>
      <c r="G257" s="142"/>
      <c r="H257" s="142"/>
      <c r="I257" s="142"/>
      <c r="J257" s="142"/>
      <c r="K257" s="142"/>
      <c r="L257" s="142"/>
      <c r="M257" s="142"/>
      <c r="N257" s="142"/>
      <c r="O257" s="142"/>
      <c r="P257" s="142"/>
      <c r="Q257" s="142"/>
      <c r="R257" s="142"/>
      <c r="S257" s="142"/>
      <c r="T257" s="142"/>
      <c r="U257" s="142"/>
      <c r="V257" s="142"/>
      <c r="W257" s="142"/>
      <c r="X257" s="142"/>
    </row>
    <row r="258" spans="1:24" s="1" customFormat="1" ht="12.75" customHeight="1" x14ac:dyDescent="0.2">
      <c r="A258" s="158" t="s">
        <v>2435</v>
      </c>
      <c r="B258" s="103" t="s">
        <v>2436</v>
      </c>
      <c r="C258" s="159" t="s">
        <v>2435</v>
      </c>
      <c r="D258" s="160">
        <v>0</v>
      </c>
      <c r="E258" s="160">
        <v>0</v>
      </c>
      <c r="F258" s="161" t="str">
        <f t="shared" si="8"/>
        <v>-</v>
      </c>
      <c r="G258" s="142"/>
      <c r="H258" s="142"/>
      <c r="I258" s="142"/>
      <c r="J258" s="142"/>
      <c r="K258" s="142"/>
      <c r="L258" s="142"/>
      <c r="M258" s="142"/>
      <c r="N258" s="142"/>
      <c r="O258" s="142"/>
      <c r="P258" s="142"/>
      <c r="Q258" s="142"/>
      <c r="R258" s="142"/>
      <c r="S258" s="142"/>
      <c r="T258" s="142"/>
      <c r="U258" s="142"/>
      <c r="V258" s="142"/>
      <c r="W258" s="142"/>
      <c r="X258" s="142"/>
    </row>
    <row r="259" spans="1:24" s="1" customFormat="1" ht="12.75" customHeight="1" x14ac:dyDescent="0.2">
      <c r="A259" s="158" t="s">
        <v>2437</v>
      </c>
      <c r="B259" s="103" t="s">
        <v>2438</v>
      </c>
      <c r="C259" s="159" t="s">
        <v>2437</v>
      </c>
      <c r="D259" s="160">
        <f>D260</f>
        <v>546146</v>
      </c>
      <c r="E259" s="160">
        <f>E260</f>
        <v>536146.06000000006</v>
      </c>
      <c r="F259" s="161">
        <f t="shared" si="8"/>
        <v>98.168998765897769</v>
      </c>
      <c r="G259" s="142"/>
      <c r="H259" s="142"/>
      <c r="I259" s="142"/>
      <c r="J259" s="142"/>
      <c r="K259" s="142"/>
      <c r="L259" s="142"/>
      <c r="M259" s="142"/>
      <c r="N259" s="142"/>
      <c r="O259" s="142"/>
      <c r="P259" s="142"/>
      <c r="Q259" s="142"/>
      <c r="R259" s="142"/>
      <c r="S259" s="142"/>
      <c r="T259" s="142"/>
      <c r="U259" s="142"/>
      <c r="V259" s="142"/>
      <c r="W259" s="142"/>
      <c r="X259" s="142"/>
    </row>
    <row r="260" spans="1:24" s="1" customFormat="1" ht="12.75" customHeight="1" x14ac:dyDescent="0.2">
      <c r="A260" s="164" t="s">
        <v>2439</v>
      </c>
      <c r="B260" s="165" t="s">
        <v>2440</v>
      </c>
      <c r="C260" s="159" t="s">
        <v>2439</v>
      </c>
      <c r="D260" s="166">
        <v>546146</v>
      </c>
      <c r="E260" s="166">
        <v>536146.06000000006</v>
      </c>
      <c r="F260" s="167">
        <f t="shared" si="8"/>
        <v>98.168998765897769</v>
      </c>
      <c r="G260" s="142"/>
      <c r="H260" s="142"/>
      <c r="I260" s="142"/>
      <c r="J260" s="142"/>
      <c r="K260" s="142"/>
      <c r="L260" s="142"/>
      <c r="M260" s="142"/>
      <c r="N260" s="142"/>
      <c r="O260" s="142"/>
      <c r="P260" s="142"/>
      <c r="Q260" s="142"/>
      <c r="R260" s="142"/>
      <c r="S260" s="142"/>
      <c r="T260" s="142"/>
      <c r="U260" s="142"/>
      <c r="V260" s="142"/>
      <c r="W260" s="142"/>
      <c r="X260" s="142"/>
    </row>
    <row r="261" spans="1:24" s="1" customFormat="1" ht="20.100000000000001" customHeight="1" x14ac:dyDescent="0.2">
      <c r="A261" s="327" t="s">
        <v>1289</v>
      </c>
      <c r="B261" s="328"/>
      <c r="C261" s="168"/>
      <c r="D261" s="169"/>
      <c r="E261" s="170"/>
      <c r="F261" s="171"/>
      <c r="G261" s="142"/>
      <c r="H261" s="142"/>
      <c r="I261" s="142"/>
      <c r="J261" s="142"/>
      <c r="K261" s="142"/>
      <c r="L261" s="142"/>
      <c r="M261" s="142"/>
      <c r="N261" s="142"/>
      <c r="O261" s="142"/>
      <c r="P261" s="142"/>
      <c r="Q261" s="142"/>
      <c r="R261" s="142"/>
      <c r="S261" s="142"/>
      <c r="T261" s="142"/>
      <c r="U261" s="142"/>
      <c r="V261" s="142"/>
      <c r="W261" s="142"/>
      <c r="X261" s="142"/>
    </row>
    <row r="262" spans="1:24" s="1" customFormat="1" ht="12.75" customHeight="1" x14ac:dyDescent="0.2">
      <c r="A262" s="158" t="s">
        <v>2441</v>
      </c>
      <c r="B262" s="103" t="s">
        <v>2442</v>
      </c>
      <c r="C262" s="159" t="s">
        <v>2443</v>
      </c>
      <c r="D262" s="162">
        <v>0</v>
      </c>
      <c r="E262" s="162">
        <v>0</v>
      </c>
      <c r="F262" s="161" t="str">
        <f t="shared" ref="F262:F293" si="9">IF(D262&gt;0,IF(E262/D262&gt;=100,"&gt;&gt;100",E262/D262*100),"-")</f>
        <v>-</v>
      </c>
      <c r="G262" s="142"/>
      <c r="H262" s="142"/>
      <c r="I262" s="142"/>
      <c r="J262" s="142"/>
      <c r="K262" s="142"/>
      <c r="L262" s="142"/>
      <c r="M262" s="142"/>
      <c r="N262" s="142"/>
      <c r="O262" s="142"/>
      <c r="P262" s="142"/>
      <c r="Q262" s="142"/>
      <c r="R262" s="142"/>
      <c r="S262" s="142"/>
      <c r="T262" s="142"/>
      <c r="U262" s="142"/>
      <c r="V262" s="142"/>
      <c r="W262" s="142"/>
      <c r="X262" s="142"/>
    </row>
    <row r="263" spans="1:24" s="1" customFormat="1" ht="12.75" customHeight="1" x14ac:dyDescent="0.2">
      <c r="A263" s="158" t="s">
        <v>2441</v>
      </c>
      <c r="B263" s="103" t="s">
        <v>2444</v>
      </c>
      <c r="C263" s="159" t="s">
        <v>2445</v>
      </c>
      <c r="D263" s="162">
        <v>0</v>
      </c>
      <c r="E263" s="162">
        <v>0</v>
      </c>
      <c r="F263" s="161" t="str">
        <f t="shared" si="9"/>
        <v>-</v>
      </c>
      <c r="G263" s="142"/>
      <c r="H263" s="142"/>
      <c r="I263" s="142"/>
      <c r="J263" s="142"/>
      <c r="K263" s="142"/>
      <c r="L263" s="142"/>
      <c r="M263" s="142"/>
      <c r="N263" s="142"/>
      <c r="O263" s="142"/>
      <c r="P263" s="142"/>
      <c r="Q263" s="142"/>
      <c r="R263" s="142"/>
      <c r="S263" s="142"/>
      <c r="T263" s="142"/>
      <c r="U263" s="142"/>
      <c r="V263" s="142"/>
      <c r="W263" s="142"/>
      <c r="X263" s="142"/>
    </row>
    <row r="264" spans="1:24" s="1" customFormat="1" ht="12.75" customHeight="1" x14ac:dyDescent="0.2">
      <c r="A264" s="158" t="s">
        <v>2446</v>
      </c>
      <c r="B264" s="103" t="s">
        <v>2447</v>
      </c>
      <c r="C264" s="159" t="s">
        <v>2448</v>
      </c>
      <c r="D264" s="162">
        <v>40425</v>
      </c>
      <c r="E264" s="162">
        <v>197992.49</v>
      </c>
      <c r="F264" s="161">
        <f t="shared" si="9"/>
        <v>489.77734075448359</v>
      </c>
      <c r="G264" s="142"/>
      <c r="H264" s="142"/>
      <c r="I264" s="142"/>
      <c r="J264" s="142"/>
      <c r="K264" s="142"/>
      <c r="L264" s="142"/>
      <c r="M264" s="142"/>
      <c r="N264" s="142"/>
      <c r="O264" s="142"/>
      <c r="P264" s="142"/>
      <c r="Q264" s="142"/>
      <c r="R264" s="142"/>
      <c r="S264" s="142"/>
      <c r="T264" s="142"/>
      <c r="U264" s="142"/>
      <c r="V264" s="142"/>
      <c r="W264" s="142"/>
      <c r="X264" s="142"/>
    </row>
    <row r="265" spans="1:24" s="1" customFormat="1" ht="12.75" customHeight="1" x14ac:dyDescent="0.2">
      <c r="A265" s="158" t="s">
        <v>2446</v>
      </c>
      <c r="B265" s="103" t="s">
        <v>2449</v>
      </c>
      <c r="C265" s="159" t="s">
        <v>2450</v>
      </c>
      <c r="D265" s="162">
        <v>0</v>
      </c>
      <c r="E265" s="162">
        <v>0</v>
      </c>
      <c r="F265" s="161" t="str">
        <f t="shared" si="9"/>
        <v>-</v>
      </c>
      <c r="G265" s="142"/>
      <c r="H265" s="142"/>
      <c r="I265" s="142"/>
      <c r="J265" s="142"/>
      <c r="K265" s="142"/>
      <c r="L265" s="142"/>
      <c r="M265" s="142"/>
      <c r="N265" s="142"/>
      <c r="O265" s="142"/>
      <c r="P265" s="142"/>
      <c r="Q265" s="142"/>
      <c r="R265" s="142"/>
      <c r="S265" s="142"/>
      <c r="T265" s="142"/>
      <c r="U265" s="142"/>
      <c r="V265" s="142"/>
      <c r="W265" s="142"/>
      <c r="X265" s="142"/>
    </row>
    <row r="266" spans="1:24" s="1" customFormat="1" ht="12.75" customHeight="1" x14ac:dyDescent="0.2">
      <c r="A266" s="158" t="s">
        <v>2451</v>
      </c>
      <c r="B266" s="103" t="s">
        <v>2452</v>
      </c>
      <c r="C266" s="159" t="s">
        <v>2453</v>
      </c>
      <c r="D266" s="162">
        <v>1952</v>
      </c>
      <c r="E266" s="162">
        <v>978.73</v>
      </c>
      <c r="F266" s="161">
        <f t="shared" si="9"/>
        <v>50.139856557377051</v>
      </c>
      <c r="G266" s="142"/>
      <c r="H266" s="142"/>
      <c r="I266" s="142"/>
      <c r="J266" s="142"/>
      <c r="K266" s="142"/>
      <c r="L266" s="142"/>
      <c r="M266" s="142"/>
      <c r="N266" s="142"/>
      <c r="O266" s="142"/>
      <c r="P266" s="142"/>
      <c r="Q266" s="142"/>
      <c r="R266" s="142"/>
      <c r="S266" s="142"/>
      <c r="T266" s="142"/>
      <c r="U266" s="142"/>
      <c r="V266" s="142"/>
      <c r="W266" s="142"/>
      <c r="X266" s="142"/>
    </row>
    <row r="267" spans="1:24" s="1" customFormat="1" ht="12.75" customHeight="1" x14ac:dyDescent="0.2">
      <c r="A267" s="158" t="s">
        <v>2451</v>
      </c>
      <c r="B267" s="103" t="s">
        <v>2454</v>
      </c>
      <c r="C267" s="159" t="s">
        <v>2455</v>
      </c>
      <c r="D267" s="162">
        <v>0</v>
      </c>
      <c r="E267" s="162">
        <v>0</v>
      </c>
      <c r="F267" s="161" t="str">
        <f t="shared" si="9"/>
        <v>-</v>
      </c>
      <c r="G267" s="142"/>
      <c r="H267" s="142"/>
      <c r="I267" s="142"/>
      <c r="J267" s="142"/>
      <c r="K267" s="142"/>
      <c r="L267" s="142"/>
      <c r="M267" s="142"/>
      <c r="N267" s="142"/>
      <c r="O267" s="142"/>
      <c r="P267" s="142"/>
      <c r="Q267" s="142"/>
      <c r="R267" s="142"/>
      <c r="S267" s="142"/>
      <c r="T267" s="142"/>
      <c r="U267" s="142"/>
      <c r="V267" s="142"/>
      <c r="W267" s="142"/>
      <c r="X267" s="142"/>
    </row>
    <row r="268" spans="1:24" s="1" customFormat="1" ht="12.75" customHeight="1" x14ac:dyDescent="0.2">
      <c r="A268" s="158" t="s">
        <v>2456</v>
      </c>
      <c r="B268" s="103" t="s">
        <v>2457</v>
      </c>
      <c r="C268" s="159" t="s">
        <v>2456</v>
      </c>
      <c r="D268" s="162">
        <v>92883</v>
      </c>
      <c r="E268" s="162">
        <v>98655.01</v>
      </c>
      <c r="F268" s="161">
        <f t="shared" si="9"/>
        <v>106.21428033116931</v>
      </c>
      <c r="G268" s="142"/>
      <c r="H268" s="142"/>
      <c r="I268" s="142"/>
      <c r="J268" s="142"/>
      <c r="K268" s="142"/>
      <c r="L268" s="142"/>
      <c r="M268" s="142"/>
      <c r="N268" s="142"/>
      <c r="O268" s="142"/>
      <c r="P268" s="142"/>
      <c r="Q268" s="142"/>
      <c r="R268" s="142"/>
      <c r="S268" s="142"/>
      <c r="T268" s="142"/>
      <c r="U268" s="142"/>
      <c r="V268" s="142"/>
      <c r="W268" s="142"/>
      <c r="X268" s="142"/>
    </row>
    <row r="269" spans="1:24" s="1" customFormat="1" ht="12.75" customHeight="1" x14ac:dyDescent="0.2">
      <c r="A269" s="158" t="s">
        <v>2458</v>
      </c>
      <c r="B269" s="103" t="s">
        <v>2459</v>
      </c>
      <c r="C269" s="159" t="s">
        <v>2458</v>
      </c>
      <c r="D269" s="162">
        <v>1500</v>
      </c>
      <c r="E269" s="162">
        <v>0</v>
      </c>
      <c r="F269" s="161">
        <f t="shared" si="9"/>
        <v>0</v>
      </c>
      <c r="G269" s="142"/>
      <c r="H269" s="142"/>
      <c r="I269" s="142"/>
      <c r="J269" s="142"/>
      <c r="K269" s="142"/>
      <c r="L269" s="142"/>
      <c r="M269" s="142"/>
      <c r="N269" s="142"/>
      <c r="O269" s="142"/>
      <c r="P269" s="142"/>
      <c r="Q269" s="142"/>
      <c r="R269" s="142"/>
      <c r="S269" s="142"/>
      <c r="T269" s="142"/>
      <c r="U269" s="142"/>
      <c r="V269" s="142"/>
      <c r="W269" s="142"/>
      <c r="X269" s="142"/>
    </row>
    <row r="270" spans="1:24" s="1" customFormat="1" ht="12.75" customHeight="1" x14ac:dyDescent="0.2">
      <c r="A270" s="158" t="s">
        <v>2460</v>
      </c>
      <c r="B270" s="103" t="s">
        <v>2461</v>
      </c>
      <c r="C270" s="159" t="s">
        <v>2460</v>
      </c>
      <c r="D270" s="162">
        <v>0</v>
      </c>
      <c r="E270" s="162">
        <v>0</v>
      </c>
      <c r="F270" s="161" t="str">
        <f t="shared" si="9"/>
        <v>-</v>
      </c>
      <c r="G270" s="142"/>
      <c r="H270" s="142"/>
      <c r="I270" s="142"/>
      <c r="J270" s="142"/>
      <c r="K270" s="142"/>
      <c r="L270" s="142"/>
      <c r="M270" s="142"/>
      <c r="N270" s="142"/>
      <c r="O270" s="142"/>
      <c r="P270" s="142"/>
      <c r="Q270" s="142"/>
      <c r="R270" s="142"/>
      <c r="S270" s="142"/>
      <c r="T270" s="142"/>
      <c r="U270" s="142"/>
      <c r="V270" s="142"/>
      <c r="W270" s="142"/>
      <c r="X270" s="142"/>
    </row>
    <row r="271" spans="1:24" s="1" customFormat="1" ht="12.75" customHeight="1" x14ac:dyDescent="0.2">
      <c r="A271" s="158" t="s">
        <v>2462</v>
      </c>
      <c r="B271" s="103" t="s">
        <v>2463</v>
      </c>
      <c r="C271" s="159" t="s">
        <v>2462</v>
      </c>
      <c r="D271" s="162">
        <v>0</v>
      </c>
      <c r="E271" s="162">
        <v>0</v>
      </c>
      <c r="F271" s="161" t="str">
        <f t="shared" si="9"/>
        <v>-</v>
      </c>
      <c r="G271" s="142"/>
      <c r="H271" s="142"/>
      <c r="I271" s="142"/>
      <c r="J271" s="142"/>
      <c r="K271" s="142"/>
      <c r="L271" s="142"/>
      <c r="M271" s="142"/>
      <c r="N271" s="142"/>
      <c r="O271" s="142"/>
      <c r="P271" s="142"/>
      <c r="Q271" s="142"/>
      <c r="R271" s="142"/>
      <c r="S271" s="142"/>
      <c r="T271" s="142"/>
      <c r="U271" s="142"/>
      <c r="V271" s="142"/>
      <c r="W271" s="142"/>
      <c r="X271" s="142"/>
    </row>
    <row r="272" spans="1:24" s="1" customFormat="1" ht="12.75" customHeight="1" x14ac:dyDescent="0.2">
      <c r="A272" s="158" t="s">
        <v>2464</v>
      </c>
      <c r="B272" s="103" t="s">
        <v>2465</v>
      </c>
      <c r="C272" s="159" t="s">
        <v>2464</v>
      </c>
      <c r="D272" s="162">
        <v>0</v>
      </c>
      <c r="E272" s="162">
        <v>0</v>
      </c>
      <c r="F272" s="161" t="str">
        <f t="shared" si="9"/>
        <v>-</v>
      </c>
      <c r="G272" s="142"/>
      <c r="H272" s="142"/>
      <c r="I272" s="142"/>
      <c r="J272" s="142"/>
      <c r="K272" s="142"/>
      <c r="L272" s="142"/>
      <c r="M272" s="142"/>
      <c r="N272" s="142"/>
      <c r="O272" s="142"/>
      <c r="P272" s="142"/>
      <c r="Q272" s="142"/>
      <c r="R272" s="142"/>
      <c r="S272" s="142"/>
      <c r="T272" s="142"/>
      <c r="U272" s="142"/>
      <c r="V272" s="142"/>
      <c r="W272" s="142"/>
      <c r="X272" s="142"/>
    </row>
    <row r="273" spans="1:24" s="1" customFormat="1" ht="24" customHeight="1" x14ac:dyDescent="0.2">
      <c r="A273" s="158" t="s">
        <v>2466</v>
      </c>
      <c r="B273" s="103" t="s">
        <v>2467</v>
      </c>
      <c r="C273" s="159" t="s">
        <v>2466</v>
      </c>
      <c r="D273" s="162">
        <v>0</v>
      </c>
      <c r="E273" s="162">
        <v>0</v>
      </c>
      <c r="F273" s="161" t="str">
        <f t="shared" si="9"/>
        <v>-</v>
      </c>
      <c r="G273" s="142"/>
      <c r="H273" s="142"/>
      <c r="I273" s="142"/>
      <c r="J273" s="142"/>
      <c r="K273" s="142"/>
      <c r="L273" s="142"/>
      <c r="M273" s="142"/>
      <c r="N273" s="142"/>
      <c r="O273" s="142"/>
      <c r="P273" s="142"/>
      <c r="Q273" s="142"/>
      <c r="R273" s="142"/>
      <c r="S273" s="142"/>
      <c r="T273" s="142"/>
      <c r="U273" s="142"/>
      <c r="V273" s="142"/>
      <c r="W273" s="142"/>
      <c r="X273" s="142"/>
    </row>
    <row r="274" spans="1:24" s="1" customFormat="1" ht="24" customHeight="1" x14ac:dyDescent="0.2">
      <c r="A274" s="158" t="s">
        <v>2468</v>
      </c>
      <c r="B274" s="103" t="s">
        <v>2469</v>
      </c>
      <c r="C274" s="159" t="s">
        <v>2468</v>
      </c>
      <c r="D274" s="162">
        <v>0</v>
      </c>
      <c r="E274" s="162">
        <v>0</v>
      </c>
      <c r="F274" s="161" t="str">
        <f t="shared" si="9"/>
        <v>-</v>
      </c>
      <c r="G274" s="142"/>
      <c r="H274" s="142"/>
      <c r="I274" s="142"/>
      <c r="J274" s="142"/>
      <c r="K274" s="142"/>
      <c r="L274" s="142"/>
      <c r="M274" s="142"/>
      <c r="N274" s="142"/>
      <c r="O274" s="142"/>
      <c r="P274" s="142"/>
      <c r="Q274" s="142"/>
      <c r="R274" s="142"/>
      <c r="S274" s="142"/>
      <c r="T274" s="142"/>
      <c r="U274" s="142"/>
      <c r="V274" s="142"/>
      <c r="W274" s="142"/>
      <c r="X274" s="142"/>
    </row>
    <row r="275" spans="1:24" s="1" customFormat="1" ht="24" customHeight="1" x14ac:dyDescent="0.2">
      <c r="A275" s="158" t="s">
        <v>2470</v>
      </c>
      <c r="B275" s="103" t="s">
        <v>2471</v>
      </c>
      <c r="C275" s="159" t="s">
        <v>2470</v>
      </c>
      <c r="D275" s="162">
        <v>0</v>
      </c>
      <c r="E275" s="162">
        <v>0</v>
      </c>
      <c r="F275" s="161" t="str">
        <f t="shared" si="9"/>
        <v>-</v>
      </c>
      <c r="G275" s="142"/>
      <c r="H275" s="142"/>
      <c r="I275" s="142"/>
      <c r="J275" s="142"/>
      <c r="K275" s="142"/>
      <c r="L275" s="142"/>
      <c r="M275" s="142"/>
      <c r="N275" s="142"/>
      <c r="O275" s="142"/>
      <c r="P275" s="142"/>
      <c r="Q275" s="142"/>
      <c r="R275" s="142"/>
      <c r="S275" s="142"/>
      <c r="T275" s="142"/>
      <c r="U275" s="142"/>
      <c r="V275" s="142"/>
      <c r="W275" s="142"/>
      <c r="X275" s="142"/>
    </row>
    <row r="276" spans="1:24" s="1" customFormat="1" ht="24" customHeight="1" x14ac:dyDescent="0.2">
      <c r="A276" s="158" t="s">
        <v>2472</v>
      </c>
      <c r="B276" s="103" t="s">
        <v>2473</v>
      </c>
      <c r="C276" s="159" t="s">
        <v>2472</v>
      </c>
      <c r="D276" s="162">
        <v>0</v>
      </c>
      <c r="E276" s="162">
        <v>0</v>
      </c>
      <c r="F276" s="161" t="str">
        <f t="shared" si="9"/>
        <v>-</v>
      </c>
      <c r="G276" s="142"/>
      <c r="H276" s="142"/>
      <c r="I276" s="142"/>
      <c r="J276" s="142"/>
      <c r="K276" s="142"/>
      <c r="L276" s="142"/>
      <c r="M276" s="142"/>
      <c r="N276" s="142"/>
      <c r="O276" s="142"/>
      <c r="P276" s="142"/>
      <c r="Q276" s="142"/>
      <c r="R276" s="142"/>
      <c r="S276" s="142"/>
      <c r="T276" s="142"/>
      <c r="U276" s="142"/>
      <c r="V276" s="142"/>
      <c r="W276" s="142"/>
      <c r="X276" s="142"/>
    </row>
    <row r="277" spans="1:24" s="1" customFormat="1" ht="24" customHeight="1" x14ac:dyDescent="0.2">
      <c r="A277" s="158" t="s">
        <v>2474</v>
      </c>
      <c r="B277" s="103" t="s">
        <v>2475</v>
      </c>
      <c r="C277" s="159" t="s">
        <v>2474</v>
      </c>
      <c r="D277" s="162">
        <v>0</v>
      </c>
      <c r="E277" s="162">
        <v>0</v>
      </c>
      <c r="F277" s="161" t="str">
        <f t="shared" si="9"/>
        <v>-</v>
      </c>
      <c r="G277" s="142"/>
      <c r="H277" s="142"/>
      <c r="I277" s="142"/>
      <c r="J277" s="142"/>
      <c r="K277" s="142"/>
      <c r="L277" s="142"/>
      <c r="M277" s="142"/>
      <c r="N277" s="142"/>
      <c r="O277" s="142"/>
      <c r="P277" s="142"/>
      <c r="Q277" s="142"/>
      <c r="R277" s="142"/>
      <c r="S277" s="142"/>
      <c r="T277" s="142"/>
      <c r="U277" s="142"/>
      <c r="V277" s="142"/>
      <c r="W277" s="142"/>
      <c r="X277" s="142"/>
    </row>
    <row r="278" spans="1:24" s="1" customFormat="1" ht="24" customHeight="1" x14ac:dyDescent="0.2">
      <c r="A278" s="158" t="s">
        <v>2476</v>
      </c>
      <c r="B278" s="103" t="s">
        <v>2477</v>
      </c>
      <c r="C278" s="159" t="s">
        <v>2476</v>
      </c>
      <c r="D278" s="162">
        <v>0</v>
      </c>
      <c r="E278" s="162">
        <v>0</v>
      </c>
      <c r="F278" s="161" t="str">
        <f t="shared" si="9"/>
        <v>-</v>
      </c>
      <c r="G278" s="142"/>
      <c r="H278" s="142"/>
      <c r="I278" s="142"/>
      <c r="J278" s="142"/>
      <c r="K278" s="142"/>
      <c r="L278" s="142"/>
      <c r="M278" s="142"/>
      <c r="N278" s="142"/>
      <c r="O278" s="142"/>
      <c r="P278" s="142"/>
      <c r="Q278" s="142"/>
      <c r="R278" s="142"/>
      <c r="S278" s="142"/>
      <c r="T278" s="142"/>
      <c r="U278" s="142"/>
      <c r="V278" s="142"/>
      <c r="W278" s="142"/>
      <c r="X278" s="142"/>
    </row>
    <row r="279" spans="1:24" s="1" customFormat="1" ht="24" customHeight="1" x14ac:dyDescent="0.2">
      <c r="A279" s="158" t="s">
        <v>2478</v>
      </c>
      <c r="B279" s="103" t="s">
        <v>2479</v>
      </c>
      <c r="C279" s="159" t="s">
        <v>2478</v>
      </c>
      <c r="D279" s="162">
        <v>0</v>
      </c>
      <c r="E279" s="162">
        <v>0</v>
      </c>
      <c r="F279" s="161" t="str">
        <f t="shared" si="9"/>
        <v>-</v>
      </c>
      <c r="G279" s="142"/>
      <c r="H279" s="142"/>
      <c r="I279" s="142"/>
      <c r="J279" s="142"/>
      <c r="K279" s="142"/>
      <c r="L279" s="142"/>
      <c r="M279" s="142"/>
      <c r="N279" s="142"/>
      <c r="O279" s="142"/>
      <c r="P279" s="142"/>
      <c r="Q279" s="142"/>
      <c r="R279" s="142"/>
      <c r="S279" s="142"/>
      <c r="T279" s="142"/>
      <c r="U279" s="142"/>
      <c r="V279" s="142"/>
      <c r="W279" s="142"/>
      <c r="X279" s="142"/>
    </row>
    <row r="280" spans="1:24" s="1" customFormat="1" ht="24" customHeight="1" x14ac:dyDescent="0.2">
      <c r="A280" s="158" t="s">
        <v>2480</v>
      </c>
      <c r="B280" s="103" t="s">
        <v>2481</v>
      </c>
      <c r="C280" s="159" t="s">
        <v>2480</v>
      </c>
      <c r="D280" s="162">
        <v>0</v>
      </c>
      <c r="E280" s="162">
        <v>0</v>
      </c>
      <c r="F280" s="161" t="str">
        <f t="shared" si="9"/>
        <v>-</v>
      </c>
      <c r="G280" s="142"/>
      <c r="H280" s="142"/>
      <c r="I280" s="142"/>
      <c r="J280" s="142"/>
      <c r="K280" s="142"/>
      <c r="L280" s="142"/>
      <c r="M280" s="142"/>
      <c r="N280" s="142"/>
      <c r="O280" s="142"/>
      <c r="P280" s="142"/>
      <c r="Q280" s="142"/>
      <c r="R280" s="142"/>
      <c r="S280" s="142"/>
      <c r="T280" s="142"/>
      <c r="U280" s="142"/>
      <c r="V280" s="142"/>
      <c r="W280" s="142"/>
      <c r="X280" s="142"/>
    </row>
    <row r="281" spans="1:24" s="1" customFormat="1" ht="24" customHeight="1" x14ac:dyDescent="0.2">
      <c r="A281" s="158" t="s">
        <v>2482</v>
      </c>
      <c r="B281" s="103" t="s">
        <v>2483</v>
      </c>
      <c r="C281" s="159" t="s">
        <v>2482</v>
      </c>
      <c r="D281" s="162">
        <v>0</v>
      </c>
      <c r="E281" s="162">
        <v>0</v>
      </c>
      <c r="F281" s="161" t="str">
        <f t="shared" si="9"/>
        <v>-</v>
      </c>
      <c r="G281" s="142"/>
      <c r="H281" s="142"/>
      <c r="I281" s="142"/>
      <c r="J281" s="142"/>
      <c r="K281" s="142"/>
      <c r="L281" s="142"/>
      <c r="M281" s="142"/>
      <c r="N281" s="142"/>
      <c r="O281" s="142"/>
      <c r="P281" s="142"/>
      <c r="Q281" s="142"/>
      <c r="R281" s="142"/>
      <c r="S281" s="142"/>
      <c r="T281" s="142"/>
      <c r="U281" s="142"/>
      <c r="V281" s="142"/>
      <c r="W281" s="142"/>
      <c r="X281" s="142"/>
    </row>
    <row r="282" spans="1:24" s="1" customFormat="1" ht="24" customHeight="1" x14ac:dyDescent="0.2">
      <c r="A282" s="158" t="s">
        <v>2484</v>
      </c>
      <c r="B282" s="103" t="s">
        <v>2485</v>
      </c>
      <c r="C282" s="159" t="s">
        <v>2484</v>
      </c>
      <c r="D282" s="162">
        <v>0</v>
      </c>
      <c r="E282" s="162">
        <v>0</v>
      </c>
      <c r="F282" s="161" t="str">
        <f t="shared" si="9"/>
        <v>-</v>
      </c>
      <c r="G282" s="142"/>
      <c r="H282" s="142"/>
      <c r="I282" s="142"/>
      <c r="J282" s="142"/>
      <c r="K282" s="142"/>
      <c r="L282" s="142"/>
      <c r="M282" s="142"/>
      <c r="N282" s="142"/>
      <c r="O282" s="142"/>
      <c r="P282" s="142"/>
      <c r="Q282" s="142"/>
      <c r="R282" s="142"/>
      <c r="S282" s="142"/>
      <c r="T282" s="142"/>
      <c r="U282" s="142"/>
      <c r="V282" s="142"/>
      <c r="W282" s="142"/>
      <c r="X282" s="142"/>
    </row>
    <row r="283" spans="1:24" s="1" customFormat="1" ht="24" customHeight="1" x14ac:dyDescent="0.2">
      <c r="A283" s="158" t="s">
        <v>2486</v>
      </c>
      <c r="B283" s="103" t="s">
        <v>2487</v>
      </c>
      <c r="C283" s="159" t="s">
        <v>2486</v>
      </c>
      <c r="D283" s="162">
        <v>0</v>
      </c>
      <c r="E283" s="162">
        <v>0</v>
      </c>
      <c r="F283" s="161" t="str">
        <f t="shared" si="9"/>
        <v>-</v>
      </c>
      <c r="G283" s="142"/>
      <c r="H283" s="142"/>
      <c r="I283" s="142"/>
      <c r="J283" s="142"/>
      <c r="K283" s="142"/>
      <c r="L283" s="142"/>
      <c r="M283" s="142"/>
      <c r="N283" s="142"/>
      <c r="O283" s="142"/>
      <c r="P283" s="142"/>
      <c r="Q283" s="142"/>
      <c r="R283" s="142"/>
      <c r="S283" s="142"/>
      <c r="T283" s="142"/>
      <c r="U283" s="142"/>
      <c r="V283" s="142"/>
      <c r="W283" s="142"/>
      <c r="X283" s="142"/>
    </row>
    <row r="284" spans="1:24" s="1" customFormat="1" ht="24" customHeight="1" x14ac:dyDescent="0.2">
      <c r="A284" s="158" t="s">
        <v>2488</v>
      </c>
      <c r="B284" s="103" t="s">
        <v>2489</v>
      </c>
      <c r="C284" s="159" t="s">
        <v>2488</v>
      </c>
      <c r="D284" s="162">
        <v>0</v>
      </c>
      <c r="E284" s="162">
        <v>0</v>
      </c>
      <c r="F284" s="161" t="str">
        <f t="shared" si="9"/>
        <v>-</v>
      </c>
      <c r="G284" s="142"/>
      <c r="H284" s="142"/>
      <c r="I284" s="142"/>
      <c r="J284" s="142"/>
      <c r="K284" s="142"/>
      <c r="L284" s="142"/>
      <c r="M284" s="142"/>
      <c r="N284" s="142"/>
      <c r="O284" s="142"/>
      <c r="P284" s="142"/>
      <c r="Q284" s="142"/>
      <c r="R284" s="142"/>
      <c r="S284" s="142"/>
      <c r="T284" s="142"/>
      <c r="U284" s="142"/>
      <c r="V284" s="142"/>
      <c r="W284" s="142"/>
      <c r="X284" s="142"/>
    </row>
    <row r="285" spans="1:24" s="1" customFormat="1" ht="24" customHeight="1" x14ac:dyDescent="0.2">
      <c r="A285" s="158" t="s">
        <v>2490</v>
      </c>
      <c r="B285" s="103" t="s">
        <v>2491</v>
      </c>
      <c r="C285" s="159" t="s">
        <v>2490</v>
      </c>
      <c r="D285" s="162">
        <v>0</v>
      </c>
      <c r="E285" s="162">
        <v>0</v>
      </c>
      <c r="F285" s="161" t="str">
        <f t="shared" si="9"/>
        <v>-</v>
      </c>
      <c r="G285" s="142"/>
      <c r="H285" s="142"/>
      <c r="I285" s="142"/>
      <c r="J285" s="142"/>
      <c r="K285" s="142"/>
      <c r="L285" s="142"/>
      <c r="M285" s="142"/>
      <c r="N285" s="142"/>
      <c r="O285" s="142"/>
      <c r="P285" s="142"/>
      <c r="Q285" s="142"/>
      <c r="R285" s="142"/>
      <c r="S285" s="142"/>
      <c r="T285" s="142"/>
      <c r="U285" s="142"/>
      <c r="V285" s="142"/>
      <c r="W285" s="142"/>
      <c r="X285" s="142"/>
    </row>
    <row r="286" spans="1:24" s="1" customFormat="1" ht="24" customHeight="1" x14ac:dyDescent="0.2">
      <c r="A286" s="158" t="s">
        <v>2492</v>
      </c>
      <c r="B286" s="103" t="s">
        <v>2493</v>
      </c>
      <c r="C286" s="159" t="s">
        <v>2492</v>
      </c>
      <c r="D286" s="162">
        <v>0</v>
      </c>
      <c r="E286" s="162">
        <v>0</v>
      </c>
      <c r="F286" s="161" t="str">
        <f t="shared" si="9"/>
        <v>-</v>
      </c>
      <c r="G286" s="142"/>
      <c r="H286" s="142"/>
      <c r="I286" s="142"/>
      <c r="J286" s="142"/>
      <c r="K286" s="142"/>
      <c r="L286" s="142"/>
      <c r="M286" s="142"/>
      <c r="N286" s="142"/>
      <c r="O286" s="142"/>
      <c r="P286" s="142"/>
      <c r="Q286" s="142"/>
      <c r="R286" s="142"/>
      <c r="S286" s="142"/>
      <c r="T286" s="142"/>
      <c r="U286" s="142"/>
      <c r="V286" s="142"/>
      <c r="W286" s="142"/>
      <c r="X286" s="142"/>
    </row>
    <row r="287" spans="1:24" s="1" customFormat="1" ht="12.75" customHeight="1" x14ac:dyDescent="0.2">
      <c r="A287" s="158" t="s">
        <v>2494</v>
      </c>
      <c r="B287" s="103" t="s">
        <v>2495</v>
      </c>
      <c r="C287" s="159" t="s">
        <v>2496</v>
      </c>
      <c r="D287" s="162">
        <v>1010267</v>
      </c>
      <c r="E287" s="162">
        <v>1041270.99</v>
      </c>
      <c r="F287" s="161">
        <f t="shared" si="9"/>
        <v>103.0688906991914</v>
      </c>
      <c r="G287" s="142"/>
      <c r="H287" s="142"/>
      <c r="I287" s="142"/>
      <c r="J287" s="142"/>
      <c r="K287" s="142"/>
      <c r="L287" s="142"/>
      <c r="M287" s="142"/>
      <c r="N287" s="142"/>
      <c r="O287" s="142"/>
      <c r="P287" s="142"/>
      <c r="Q287" s="142"/>
      <c r="R287" s="142"/>
      <c r="S287" s="142"/>
      <c r="T287" s="142"/>
      <c r="U287" s="142"/>
      <c r="V287" s="142"/>
      <c r="W287" s="142"/>
      <c r="X287" s="142"/>
    </row>
    <row r="288" spans="1:24" s="1" customFormat="1" ht="12.75" customHeight="1" x14ac:dyDescent="0.2">
      <c r="A288" s="158" t="s">
        <v>2494</v>
      </c>
      <c r="B288" s="103" t="s">
        <v>2497</v>
      </c>
      <c r="C288" s="159" t="s">
        <v>2498</v>
      </c>
      <c r="D288" s="162">
        <v>0</v>
      </c>
      <c r="E288" s="162">
        <v>0</v>
      </c>
      <c r="F288" s="161" t="str">
        <f t="shared" si="9"/>
        <v>-</v>
      </c>
      <c r="G288" s="142"/>
      <c r="H288" s="142"/>
      <c r="I288" s="142"/>
      <c r="J288" s="142"/>
      <c r="K288" s="142"/>
      <c r="L288" s="142"/>
      <c r="M288" s="142"/>
      <c r="N288" s="142"/>
      <c r="O288" s="142"/>
      <c r="P288" s="142"/>
      <c r="Q288" s="142"/>
      <c r="R288" s="142"/>
      <c r="S288" s="142"/>
      <c r="T288" s="142"/>
      <c r="U288" s="142"/>
      <c r="V288" s="142"/>
      <c r="W288" s="142"/>
      <c r="X288" s="142"/>
    </row>
    <row r="289" spans="1:24" s="1" customFormat="1" ht="12.75" customHeight="1" x14ac:dyDescent="0.2">
      <c r="A289" s="158" t="s">
        <v>2499</v>
      </c>
      <c r="B289" s="103" t="s">
        <v>2500</v>
      </c>
      <c r="C289" s="159" t="s">
        <v>2501</v>
      </c>
      <c r="D289" s="162">
        <v>0</v>
      </c>
      <c r="E289" s="162">
        <v>0</v>
      </c>
      <c r="F289" s="161" t="str">
        <f t="shared" si="9"/>
        <v>-</v>
      </c>
      <c r="G289" s="142"/>
      <c r="H289" s="142"/>
      <c r="I289" s="142"/>
      <c r="J289" s="142"/>
      <c r="K289" s="142"/>
      <c r="L289" s="142"/>
      <c r="M289" s="142"/>
      <c r="N289" s="142"/>
      <c r="O289" s="142"/>
      <c r="P289" s="142"/>
      <c r="Q289" s="142"/>
      <c r="R289" s="142"/>
      <c r="S289" s="142"/>
      <c r="T289" s="142"/>
      <c r="U289" s="142"/>
      <c r="V289" s="142"/>
      <c r="W289" s="142"/>
      <c r="X289" s="142"/>
    </row>
    <row r="290" spans="1:24" s="1" customFormat="1" ht="12.75" customHeight="1" x14ac:dyDescent="0.2">
      <c r="A290" s="158" t="s">
        <v>2499</v>
      </c>
      <c r="B290" s="103" t="s">
        <v>2502</v>
      </c>
      <c r="C290" s="159" t="s">
        <v>2503</v>
      </c>
      <c r="D290" s="162">
        <v>0</v>
      </c>
      <c r="E290" s="162">
        <v>0</v>
      </c>
      <c r="F290" s="161" t="str">
        <f t="shared" si="9"/>
        <v>-</v>
      </c>
      <c r="G290" s="142"/>
      <c r="H290" s="142"/>
      <c r="I290" s="142"/>
      <c r="J290" s="142"/>
      <c r="K290" s="142"/>
      <c r="L290" s="142"/>
      <c r="M290" s="142"/>
      <c r="N290" s="142"/>
      <c r="O290" s="142"/>
      <c r="P290" s="142"/>
      <c r="Q290" s="142"/>
      <c r="R290" s="142"/>
      <c r="S290" s="142"/>
      <c r="T290" s="142"/>
      <c r="U290" s="142"/>
      <c r="V290" s="142"/>
      <c r="W290" s="142"/>
      <c r="X290" s="142"/>
    </row>
    <row r="291" spans="1:24" s="1" customFormat="1" ht="12.75" customHeight="1" x14ac:dyDescent="0.2">
      <c r="A291" s="158" t="s">
        <v>2504</v>
      </c>
      <c r="B291" s="103" t="s">
        <v>2505</v>
      </c>
      <c r="C291" s="159" t="s">
        <v>2506</v>
      </c>
      <c r="D291" s="162">
        <v>0</v>
      </c>
      <c r="E291" s="162">
        <v>0</v>
      </c>
      <c r="F291" s="161" t="str">
        <f t="shared" si="9"/>
        <v>-</v>
      </c>
      <c r="G291" s="142"/>
      <c r="H291" s="142"/>
      <c r="I291" s="142"/>
      <c r="J291" s="142"/>
      <c r="K291" s="142"/>
      <c r="L291" s="142"/>
      <c r="M291" s="142"/>
      <c r="N291" s="142"/>
      <c r="O291" s="142"/>
      <c r="P291" s="142"/>
      <c r="Q291" s="142"/>
      <c r="R291" s="142"/>
      <c r="S291" s="142"/>
      <c r="T291" s="142"/>
      <c r="U291" s="142"/>
      <c r="V291" s="142"/>
      <c r="W291" s="142"/>
      <c r="X291" s="142"/>
    </row>
    <row r="292" spans="1:24" s="1" customFormat="1" ht="12.75" customHeight="1" x14ac:dyDescent="0.2">
      <c r="A292" s="158" t="s">
        <v>2504</v>
      </c>
      <c r="B292" s="103" t="s">
        <v>2507</v>
      </c>
      <c r="C292" s="159" t="s">
        <v>2508</v>
      </c>
      <c r="D292" s="162">
        <v>0</v>
      </c>
      <c r="E292" s="162">
        <v>0</v>
      </c>
      <c r="F292" s="161" t="str">
        <f t="shared" si="9"/>
        <v>-</v>
      </c>
      <c r="G292" s="142"/>
      <c r="H292" s="142"/>
      <c r="I292" s="142"/>
      <c r="J292" s="142"/>
      <c r="K292" s="142"/>
      <c r="L292" s="142"/>
      <c r="M292" s="142"/>
      <c r="N292" s="142"/>
      <c r="O292" s="142"/>
      <c r="P292" s="142"/>
      <c r="Q292" s="142"/>
      <c r="R292" s="142"/>
      <c r="S292" s="142"/>
      <c r="T292" s="142"/>
      <c r="U292" s="142"/>
      <c r="V292" s="142"/>
      <c r="W292" s="142"/>
      <c r="X292" s="142"/>
    </row>
    <row r="293" spans="1:24" s="1" customFormat="1" ht="12.75" customHeight="1" x14ac:dyDescent="0.2">
      <c r="A293" s="158" t="s">
        <v>2509</v>
      </c>
      <c r="B293" s="103" t="s">
        <v>2510</v>
      </c>
      <c r="C293" s="159" t="s">
        <v>2511</v>
      </c>
      <c r="D293" s="162">
        <v>0</v>
      </c>
      <c r="E293" s="162">
        <v>0</v>
      </c>
      <c r="F293" s="161" t="str">
        <f t="shared" si="9"/>
        <v>-</v>
      </c>
      <c r="G293" s="142"/>
      <c r="H293" s="142"/>
      <c r="I293" s="142"/>
      <c r="J293" s="142"/>
      <c r="K293" s="142"/>
      <c r="L293" s="142"/>
      <c r="M293" s="142"/>
      <c r="N293" s="142"/>
      <c r="O293" s="142"/>
      <c r="P293" s="142"/>
      <c r="Q293" s="142"/>
      <c r="R293" s="142"/>
      <c r="S293" s="142"/>
      <c r="T293" s="142"/>
      <c r="U293" s="142"/>
      <c r="V293" s="142"/>
      <c r="W293" s="142"/>
      <c r="X293" s="142"/>
    </row>
    <row r="294" spans="1:24" s="1" customFormat="1" ht="12.75" customHeight="1" x14ac:dyDescent="0.2">
      <c r="A294" s="158" t="s">
        <v>2509</v>
      </c>
      <c r="B294" s="103" t="s">
        <v>2512</v>
      </c>
      <c r="C294" s="159" t="s">
        <v>2513</v>
      </c>
      <c r="D294" s="162">
        <v>0</v>
      </c>
      <c r="E294" s="162">
        <v>0</v>
      </c>
      <c r="F294" s="161" t="str">
        <f t="shared" ref="F294:F322" si="10">IF(D294&gt;0,IF(E294/D294&gt;=100,"&gt;&gt;100",E294/D294*100),"-")</f>
        <v>-</v>
      </c>
      <c r="G294" s="142"/>
      <c r="H294" s="142"/>
      <c r="I294" s="142"/>
      <c r="J294" s="142"/>
      <c r="K294" s="142"/>
      <c r="L294" s="142"/>
      <c r="M294" s="142"/>
      <c r="N294" s="142"/>
      <c r="O294" s="142"/>
      <c r="P294" s="142"/>
      <c r="Q294" s="142"/>
      <c r="R294" s="142"/>
      <c r="S294" s="142"/>
      <c r="T294" s="142"/>
      <c r="U294" s="142"/>
      <c r="V294" s="142"/>
      <c r="W294" s="142"/>
      <c r="X294" s="142"/>
    </row>
    <row r="295" spans="1:24" s="1" customFormat="1" ht="12.75" customHeight="1" x14ac:dyDescent="0.2">
      <c r="A295" s="158" t="s">
        <v>2514</v>
      </c>
      <c r="B295" s="104" t="s">
        <v>2515</v>
      </c>
      <c r="C295" s="159" t="s">
        <v>2514</v>
      </c>
      <c r="D295" s="162">
        <v>4007</v>
      </c>
      <c r="E295" s="162">
        <v>2970</v>
      </c>
      <c r="F295" s="161">
        <f t="shared" si="10"/>
        <v>74.120289493386565</v>
      </c>
      <c r="G295" s="142"/>
      <c r="H295" s="142"/>
      <c r="I295" s="142"/>
      <c r="J295" s="142"/>
      <c r="K295" s="142"/>
      <c r="L295" s="142"/>
      <c r="M295" s="142"/>
      <c r="N295" s="142"/>
      <c r="O295" s="142"/>
      <c r="P295" s="142"/>
      <c r="Q295" s="142"/>
      <c r="R295" s="142"/>
      <c r="S295" s="142"/>
      <c r="T295" s="142"/>
      <c r="U295" s="142"/>
      <c r="V295" s="142"/>
      <c r="W295" s="142"/>
      <c r="X295" s="142"/>
    </row>
    <row r="296" spans="1:24" s="1" customFormat="1" ht="12.75" customHeight="1" x14ac:dyDescent="0.2">
      <c r="A296" s="158" t="s">
        <v>2516</v>
      </c>
      <c r="B296" s="104" t="s">
        <v>2517</v>
      </c>
      <c r="C296" s="159" t="s">
        <v>2516</v>
      </c>
      <c r="D296" s="162">
        <v>0</v>
      </c>
      <c r="E296" s="162">
        <v>0</v>
      </c>
      <c r="F296" s="161" t="str">
        <f t="shared" si="10"/>
        <v>-</v>
      </c>
      <c r="G296" s="142"/>
      <c r="H296" s="142"/>
      <c r="I296" s="142"/>
      <c r="J296" s="142"/>
      <c r="K296" s="142"/>
      <c r="L296" s="142"/>
      <c r="M296" s="142"/>
      <c r="N296" s="142"/>
      <c r="O296" s="142"/>
      <c r="P296" s="142"/>
      <c r="Q296" s="142"/>
      <c r="R296" s="142"/>
      <c r="S296" s="142"/>
      <c r="T296" s="142"/>
      <c r="U296" s="142"/>
      <c r="V296" s="142"/>
      <c r="W296" s="142"/>
      <c r="X296" s="142"/>
    </row>
    <row r="297" spans="1:24" s="1" customFormat="1" ht="12.75" customHeight="1" x14ac:dyDescent="0.2">
      <c r="A297" s="158" t="s">
        <v>2518</v>
      </c>
      <c r="B297" s="104" t="s">
        <v>2519</v>
      </c>
      <c r="C297" s="159" t="s">
        <v>2518</v>
      </c>
      <c r="D297" s="162">
        <v>0</v>
      </c>
      <c r="E297" s="162">
        <v>0</v>
      </c>
      <c r="F297" s="161" t="str">
        <f t="shared" si="10"/>
        <v>-</v>
      </c>
      <c r="G297" s="142"/>
      <c r="H297" s="142"/>
      <c r="I297" s="142"/>
      <c r="J297" s="142"/>
      <c r="K297" s="142"/>
      <c r="L297" s="142"/>
      <c r="M297" s="142"/>
      <c r="N297" s="142"/>
      <c r="O297" s="142"/>
      <c r="P297" s="142"/>
      <c r="Q297" s="142"/>
      <c r="R297" s="142"/>
      <c r="S297" s="142"/>
      <c r="T297" s="142"/>
      <c r="U297" s="142"/>
      <c r="V297" s="142"/>
      <c r="W297" s="142"/>
      <c r="X297" s="142"/>
    </row>
    <row r="298" spans="1:24" s="1" customFormat="1" ht="12.75" customHeight="1" x14ac:dyDescent="0.2">
      <c r="A298" s="158" t="s">
        <v>2520</v>
      </c>
      <c r="B298" s="104" t="s">
        <v>2521</v>
      </c>
      <c r="C298" s="159" t="s">
        <v>2520</v>
      </c>
      <c r="D298" s="162">
        <v>87419</v>
      </c>
      <c r="E298" s="162">
        <v>98074.48</v>
      </c>
      <c r="F298" s="161">
        <f t="shared" si="10"/>
        <v>112.18897493679863</v>
      </c>
      <c r="G298" s="142"/>
      <c r="H298" s="142"/>
      <c r="I298" s="142"/>
      <c r="J298" s="142"/>
      <c r="K298" s="142"/>
      <c r="L298" s="142"/>
      <c r="M298" s="142"/>
      <c r="N298" s="142"/>
      <c r="O298" s="142"/>
      <c r="P298" s="142"/>
      <c r="Q298" s="142"/>
      <c r="R298" s="142"/>
      <c r="S298" s="142"/>
      <c r="T298" s="142"/>
      <c r="U298" s="142"/>
      <c r="V298" s="142"/>
      <c r="W298" s="142"/>
      <c r="X298" s="142"/>
    </row>
    <row r="299" spans="1:24" s="1" customFormat="1" ht="12.75" customHeight="1" x14ac:dyDescent="0.2">
      <c r="A299" s="158" t="s">
        <v>2522</v>
      </c>
      <c r="B299" s="104" t="s">
        <v>2523</v>
      </c>
      <c r="C299" s="159" t="s">
        <v>2522</v>
      </c>
      <c r="D299" s="162">
        <v>0</v>
      </c>
      <c r="E299" s="162">
        <v>0</v>
      </c>
      <c r="F299" s="161" t="str">
        <f t="shared" si="10"/>
        <v>-</v>
      </c>
      <c r="G299" s="142"/>
      <c r="H299" s="142"/>
      <c r="I299" s="142"/>
      <c r="J299" s="142"/>
      <c r="K299" s="142"/>
      <c r="L299" s="142"/>
      <c r="M299" s="142"/>
      <c r="N299" s="142"/>
      <c r="O299" s="142"/>
      <c r="P299" s="142"/>
      <c r="Q299" s="142"/>
      <c r="R299" s="142"/>
      <c r="S299" s="142"/>
      <c r="T299" s="142"/>
      <c r="U299" s="142"/>
      <c r="V299" s="142"/>
      <c r="W299" s="142"/>
      <c r="X299" s="142"/>
    </row>
    <row r="300" spans="1:24" s="1" customFormat="1" ht="12.75" customHeight="1" x14ac:dyDescent="0.2">
      <c r="A300" s="158" t="s">
        <v>2524</v>
      </c>
      <c r="B300" s="104" t="s">
        <v>2525</v>
      </c>
      <c r="C300" s="159" t="s">
        <v>2524</v>
      </c>
      <c r="D300" s="162">
        <v>0</v>
      </c>
      <c r="E300" s="162">
        <v>0</v>
      </c>
      <c r="F300" s="161" t="str">
        <f t="shared" si="10"/>
        <v>-</v>
      </c>
      <c r="G300" s="142"/>
      <c r="H300" s="142"/>
      <c r="I300" s="142"/>
      <c r="J300" s="142"/>
      <c r="K300" s="142"/>
      <c r="L300" s="142"/>
      <c r="M300" s="142"/>
      <c r="N300" s="142"/>
      <c r="O300" s="142"/>
      <c r="P300" s="142"/>
      <c r="Q300" s="142"/>
      <c r="R300" s="142"/>
      <c r="S300" s="142"/>
      <c r="T300" s="142"/>
      <c r="U300" s="142"/>
      <c r="V300" s="142"/>
      <c r="W300" s="142"/>
      <c r="X300" s="142"/>
    </row>
    <row r="301" spans="1:24" s="1" customFormat="1" ht="12.75" customHeight="1" x14ac:dyDescent="0.2">
      <c r="A301" s="158" t="s">
        <v>2526</v>
      </c>
      <c r="B301" s="104" t="s">
        <v>2527</v>
      </c>
      <c r="C301" s="159" t="s">
        <v>2526</v>
      </c>
      <c r="D301" s="162">
        <v>0</v>
      </c>
      <c r="E301" s="162">
        <v>0</v>
      </c>
      <c r="F301" s="161" t="str">
        <f t="shared" si="10"/>
        <v>-</v>
      </c>
      <c r="G301" s="142"/>
      <c r="H301" s="142"/>
      <c r="I301" s="142"/>
      <c r="J301" s="142"/>
      <c r="K301" s="142"/>
      <c r="L301" s="142"/>
      <c r="M301" s="142"/>
      <c r="N301" s="142"/>
      <c r="O301" s="142"/>
      <c r="P301" s="142"/>
      <c r="Q301" s="142"/>
      <c r="R301" s="142"/>
      <c r="S301" s="142"/>
      <c r="T301" s="142"/>
      <c r="U301" s="142"/>
      <c r="V301" s="142"/>
      <c r="W301" s="142"/>
      <c r="X301" s="142"/>
    </row>
    <row r="302" spans="1:24" s="1" customFormat="1" ht="12.75" customHeight="1" x14ac:dyDescent="0.2">
      <c r="A302" s="158" t="s">
        <v>2528</v>
      </c>
      <c r="B302" s="104" t="s">
        <v>2529</v>
      </c>
      <c r="C302" s="159" t="s">
        <v>2528</v>
      </c>
      <c r="D302" s="162">
        <v>0</v>
      </c>
      <c r="E302" s="162">
        <v>0</v>
      </c>
      <c r="F302" s="161" t="str">
        <f t="shared" si="10"/>
        <v>-</v>
      </c>
      <c r="G302" s="142"/>
      <c r="H302" s="142"/>
      <c r="I302" s="142"/>
      <c r="J302" s="142"/>
      <c r="K302" s="142"/>
      <c r="L302" s="142"/>
      <c r="M302" s="142"/>
      <c r="N302" s="142"/>
      <c r="O302" s="142"/>
      <c r="P302" s="142"/>
      <c r="Q302" s="142"/>
      <c r="R302" s="142"/>
      <c r="S302" s="142"/>
      <c r="T302" s="142"/>
      <c r="U302" s="142"/>
      <c r="V302" s="142"/>
      <c r="W302" s="142"/>
      <c r="X302" s="142"/>
    </row>
    <row r="303" spans="1:24" s="1" customFormat="1" ht="12.75" customHeight="1" x14ac:dyDescent="0.2">
      <c r="A303" s="158" t="s">
        <v>2530</v>
      </c>
      <c r="B303" s="104" t="s">
        <v>2531</v>
      </c>
      <c r="C303" s="159" t="s">
        <v>2530</v>
      </c>
      <c r="D303" s="162">
        <v>0</v>
      </c>
      <c r="E303" s="162">
        <v>0</v>
      </c>
      <c r="F303" s="161" t="str">
        <f t="shared" si="10"/>
        <v>-</v>
      </c>
      <c r="G303" s="142"/>
      <c r="H303" s="142"/>
      <c r="I303" s="142"/>
      <c r="J303" s="142"/>
      <c r="K303" s="142"/>
      <c r="L303" s="142"/>
      <c r="M303" s="142"/>
      <c r="N303" s="142"/>
      <c r="O303" s="142"/>
      <c r="P303" s="142"/>
      <c r="Q303" s="142"/>
      <c r="R303" s="142"/>
      <c r="S303" s="142"/>
      <c r="T303" s="142"/>
      <c r="U303" s="142"/>
      <c r="V303" s="142"/>
      <c r="W303" s="142"/>
      <c r="X303" s="142"/>
    </row>
    <row r="304" spans="1:24" s="1" customFormat="1" ht="12.75" customHeight="1" x14ac:dyDescent="0.2">
      <c r="A304" s="158" t="s">
        <v>2532</v>
      </c>
      <c r="B304" s="104" t="s">
        <v>2533</v>
      </c>
      <c r="C304" s="159" t="s">
        <v>2532</v>
      </c>
      <c r="D304" s="162">
        <v>0</v>
      </c>
      <c r="E304" s="162">
        <v>0</v>
      </c>
      <c r="F304" s="161" t="str">
        <f t="shared" si="10"/>
        <v>-</v>
      </c>
      <c r="G304" s="142"/>
      <c r="H304" s="142"/>
      <c r="I304" s="142"/>
      <c r="J304" s="142"/>
      <c r="K304" s="142"/>
      <c r="L304" s="142"/>
      <c r="M304" s="142"/>
      <c r="N304" s="142"/>
      <c r="O304" s="142"/>
      <c r="P304" s="142"/>
      <c r="Q304" s="142"/>
      <c r="R304" s="142"/>
      <c r="S304" s="142"/>
      <c r="T304" s="142"/>
      <c r="U304" s="142"/>
      <c r="V304" s="142"/>
      <c r="W304" s="142"/>
      <c r="X304" s="142"/>
    </row>
    <row r="305" spans="1:24" s="1" customFormat="1" ht="24" customHeight="1" x14ac:dyDescent="0.2">
      <c r="A305" s="158" t="s">
        <v>2534</v>
      </c>
      <c r="B305" s="104" t="s">
        <v>2535</v>
      </c>
      <c r="C305" s="159" t="s">
        <v>2534</v>
      </c>
      <c r="D305" s="162">
        <v>0</v>
      </c>
      <c r="E305" s="162">
        <v>0</v>
      </c>
      <c r="F305" s="161" t="str">
        <f t="shared" si="10"/>
        <v>-</v>
      </c>
      <c r="G305" s="142"/>
      <c r="H305" s="142"/>
      <c r="I305" s="142"/>
      <c r="J305" s="142"/>
      <c r="K305" s="142"/>
      <c r="L305" s="142"/>
      <c r="M305" s="142"/>
      <c r="N305" s="142"/>
      <c r="O305" s="142"/>
      <c r="P305" s="142"/>
      <c r="Q305" s="142"/>
      <c r="R305" s="142"/>
      <c r="S305" s="142"/>
      <c r="T305" s="142"/>
      <c r="U305" s="142"/>
      <c r="V305" s="142"/>
      <c r="W305" s="142"/>
      <c r="X305" s="142"/>
    </row>
    <row r="306" spans="1:24" s="1" customFormat="1" ht="24" customHeight="1" x14ac:dyDescent="0.2">
      <c r="A306" s="158" t="s">
        <v>1966</v>
      </c>
      <c r="B306" s="104" t="s">
        <v>1967</v>
      </c>
      <c r="C306" s="159" t="s">
        <v>1966</v>
      </c>
      <c r="D306" s="162">
        <v>0</v>
      </c>
      <c r="E306" s="162">
        <v>0</v>
      </c>
      <c r="F306" s="161" t="str">
        <f t="shared" si="10"/>
        <v>-</v>
      </c>
      <c r="G306" s="142"/>
      <c r="H306" s="142"/>
      <c r="I306" s="142"/>
      <c r="J306" s="142"/>
      <c r="K306" s="142"/>
      <c r="L306" s="142"/>
      <c r="M306" s="142"/>
      <c r="N306" s="142"/>
      <c r="O306" s="142"/>
      <c r="P306" s="142"/>
      <c r="Q306" s="142"/>
      <c r="R306" s="142"/>
      <c r="S306" s="142"/>
      <c r="T306" s="142"/>
      <c r="U306" s="142"/>
      <c r="V306" s="142"/>
      <c r="W306" s="142"/>
      <c r="X306" s="142"/>
    </row>
    <row r="307" spans="1:24" s="1" customFormat="1" ht="24" customHeight="1" x14ac:dyDescent="0.2">
      <c r="A307" s="158" t="s">
        <v>2536</v>
      </c>
      <c r="B307" s="104" t="s">
        <v>2537</v>
      </c>
      <c r="C307" s="159" t="s">
        <v>2536</v>
      </c>
      <c r="D307" s="162">
        <v>0</v>
      </c>
      <c r="E307" s="162">
        <v>0</v>
      </c>
      <c r="F307" s="161" t="str">
        <f t="shared" si="10"/>
        <v>-</v>
      </c>
      <c r="G307" s="142"/>
      <c r="H307" s="142"/>
      <c r="I307" s="142"/>
      <c r="J307" s="142"/>
      <c r="K307" s="142"/>
      <c r="L307" s="142"/>
      <c r="M307" s="142"/>
      <c r="N307" s="142"/>
      <c r="O307" s="142"/>
      <c r="P307" s="142"/>
      <c r="Q307" s="142"/>
      <c r="R307" s="142"/>
      <c r="S307" s="142"/>
      <c r="T307" s="142"/>
      <c r="U307" s="142"/>
      <c r="V307" s="142"/>
      <c r="W307" s="142"/>
      <c r="X307" s="142"/>
    </row>
    <row r="308" spans="1:24" s="1" customFormat="1" ht="12.75" customHeight="1" x14ac:dyDescent="0.2">
      <c r="A308" s="158" t="s">
        <v>2538</v>
      </c>
      <c r="B308" s="104" t="s">
        <v>2539</v>
      </c>
      <c r="C308" s="159" t="s">
        <v>2538</v>
      </c>
      <c r="D308" s="162">
        <v>0</v>
      </c>
      <c r="E308" s="162">
        <v>0</v>
      </c>
      <c r="F308" s="161" t="str">
        <f t="shared" si="10"/>
        <v>-</v>
      </c>
      <c r="G308" s="142"/>
      <c r="H308" s="142"/>
      <c r="I308" s="142"/>
      <c r="J308" s="142"/>
      <c r="K308" s="142"/>
      <c r="L308" s="142"/>
      <c r="M308" s="142"/>
      <c r="N308" s="142"/>
      <c r="O308" s="142"/>
      <c r="P308" s="142"/>
      <c r="Q308" s="142"/>
      <c r="R308" s="142"/>
      <c r="S308" s="142"/>
      <c r="T308" s="142"/>
      <c r="U308" s="142"/>
      <c r="V308" s="142"/>
      <c r="W308" s="142"/>
      <c r="X308" s="142"/>
    </row>
    <row r="309" spans="1:24" s="1" customFormat="1" ht="24" customHeight="1" x14ac:dyDescent="0.2">
      <c r="A309" s="158" t="s">
        <v>2540</v>
      </c>
      <c r="B309" s="104" t="s">
        <v>2541</v>
      </c>
      <c r="C309" s="159" t="s">
        <v>2540</v>
      </c>
      <c r="D309" s="162">
        <v>0</v>
      </c>
      <c r="E309" s="162">
        <v>0</v>
      </c>
      <c r="F309" s="161" t="str">
        <f t="shared" si="10"/>
        <v>-</v>
      </c>
      <c r="G309" s="142"/>
      <c r="H309" s="142"/>
      <c r="I309" s="142"/>
      <c r="J309" s="142"/>
      <c r="K309" s="142"/>
      <c r="L309" s="142"/>
      <c r="M309" s="142"/>
      <c r="N309" s="142"/>
      <c r="O309" s="142"/>
      <c r="P309" s="142"/>
      <c r="Q309" s="142"/>
      <c r="R309" s="142"/>
      <c r="S309" s="142"/>
      <c r="T309" s="142"/>
      <c r="U309" s="142"/>
      <c r="V309" s="142"/>
      <c r="W309" s="142"/>
      <c r="X309" s="142"/>
    </row>
    <row r="310" spans="1:24" s="1" customFormat="1" ht="24" customHeight="1" x14ac:dyDescent="0.2">
      <c r="A310" s="158" t="s">
        <v>2542</v>
      </c>
      <c r="B310" s="104" t="s">
        <v>2543</v>
      </c>
      <c r="C310" s="159" t="s">
        <v>2542</v>
      </c>
      <c r="D310" s="162">
        <v>0</v>
      </c>
      <c r="E310" s="162">
        <v>0</v>
      </c>
      <c r="F310" s="161" t="str">
        <f t="shared" si="10"/>
        <v>-</v>
      </c>
      <c r="G310" s="142"/>
      <c r="H310" s="142"/>
      <c r="I310" s="142"/>
      <c r="J310" s="142"/>
      <c r="K310" s="142"/>
      <c r="L310" s="142"/>
      <c r="M310" s="142"/>
      <c r="N310" s="142"/>
      <c r="O310" s="142"/>
      <c r="P310" s="142"/>
      <c r="Q310" s="142"/>
      <c r="R310" s="142"/>
      <c r="S310" s="142"/>
      <c r="T310" s="142"/>
      <c r="U310" s="142"/>
      <c r="V310" s="142"/>
      <c r="W310" s="142"/>
      <c r="X310" s="142"/>
    </row>
    <row r="311" spans="1:24" s="1" customFormat="1" ht="24" customHeight="1" x14ac:dyDescent="0.2">
      <c r="A311" s="158" t="s">
        <v>2544</v>
      </c>
      <c r="B311" s="104" t="s">
        <v>2545</v>
      </c>
      <c r="C311" s="159" t="s">
        <v>2544</v>
      </c>
      <c r="D311" s="162">
        <v>0</v>
      </c>
      <c r="E311" s="162">
        <v>0</v>
      </c>
      <c r="F311" s="161" t="str">
        <f t="shared" si="10"/>
        <v>-</v>
      </c>
      <c r="G311" s="142"/>
      <c r="H311" s="142"/>
      <c r="I311" s="142"/>
      <c r="J311" s="142"/>
      <c r="K311" s="142"/>
      <c r="L311" s="142"/>
      <c r="M311" s="142"/>
      <c r="N311" s="142"/>
      <c r="O311" s="142"/>
      <c r="P311" s="142"/>
      <c r="Q311" s="142"/>
      <c r="R311" s="142"/>
      <c r="S311" s="142"/>
      <c r="T311" s="142"/>
      <c r="U311" s="142"/>
      <c r="V311" s="142"/>
      <c r="W311" s="142"/>
      <c r="X311" s="142"/>
    </row>
    <row r="312" spans="1:24" s="1" customFormat="1" ht="24" customHeight="1" x14ac:dyDescent="0.2">
      <c r="A312" s="158" t="s">
        <v>1968</v>
      </c>
      <c r="B312" s="104" t="s">
        <v>1969</v>
      </c>
      <c r="C312" s="159" t="s">
        <v>1968</v>
      </c>
      <c r="D312" s="162">
        <v>0</v>
      </c>
      <c r="E312" s="162">
        <v>0</v>
      </c>
      <c r="F312" s="161" t="str">
        <f t="shared" si="10"/>
        <v>-</v>
      </c>
      <c r="G312" s="142"/>
      <c r="H312" s="142"/>
      <c r="I312" s="142"/>
      <c r="J312" s="142"/>
      <c r="K312" s="142"/>
      <c r="L312" s="142"/>
      <c r="M312" s="142"/>
      <c r="N312" s="142"/>
      <c r="O312" s="142"/>
      <c r="P312" s="142"/>
      <c r="Q312" s="142"/>
      <c r="R312" s="142"/>
      <c r="S312" s="142"/>
      <c r="T312" s="142"/>
      <c r="U312" s="142"/>
      <c r="V312" s="142"/>
      <c r="W312" s="142"/>
      <c r="X312" s="142"/>
    </row>
    <row r="313" spans="1:24" s="1" customFormat="1" ht="24" customHeight="1" x14ac:dyDescent="0.2">
      <c r="A313" s="158" t="s">
        <v>1970</v>
      </c>
      <c r="B313" s="104" t="s">
        <v>1971</v>
      </c>
      <c r="C313" s="159" t="s">
        <v>1970</v>
      </c>
      <c r="D313" s="162">
        <v>0</v>
      </c>
      <c r="E313" s="162">
        <v>0</v>
      </c>
      <c r="F313" s="161" t="str">
        <f t="shared" si="10"/>
        <v>-</v>
      </c>
      <c r="G313" s="142"/>
      <c r="H313" s="142"/>
      <c r="I313" s="142"/>
      <c r="J313" s="142"/>
      <c r="K313" s="142"/>
      <c r="L313" s="142"/>
      <c r="M313" s="142"/>
      <c r="N313" s="142"/>
      <c r="O313" s="142"/>
      <c r="P313" s="142"/>
      <c r="Q313" s="142"/>
      <c r="R313" s="142"/>
      <c r="S313" s="142"/>
      <c r="T313" s="142"/>
      <c r="U313" s="142"/>
      <c r="V313" s="142"/>
      <c r="W313" s="142"/>
      <c r="X313" s="142"/>
    </row>
    <row r="314" spans="1:24" s="1" customFormat="1" ht="12.75" customHeight="1" x14ac:dyDescent="0.2">
      <c r="A314" s="158" t="s">
        <v>1972</v>
      </c>
      <c r="B314" s="104" t="s">
        <v>1973</v>
      </c>
      <c r="C314" s="159" t="s">
        <v>1972</v>
      </c>
      <c r="D314" s="162">
        <v>0</v>
      </c>
      <c r="E314" s="162">
        <v>0</v>
      </c>
      <c r="F314" s="161" t="str">
        <f t="shared" si="10"/>
        <v>-</v>
      </c>
      <c r="G314" s="142"/>
      <c r="H314" s="142"/>
      <c r="I314" s="142"/>
      <c r="J314" s="142"/>
      <c r="K314" s="142"/>
      <c r="L314" s="142"/>
      <c r="M314" s="142"/>
      <c r="N314" s="142"/>
      <c r="O314" s="142"/>
      <c r="P314" s="142"/>
      <c r="Q314" s="142"/>
      <c r="R314" s="142"/>
      <c r="S314" s="142"/>
      <c r="T314" s="142"/>
      <c r="U314" s="142"/>
      <c r="V314" s="142"/>
      <c r="W314" s="142"/>
      <c r="X314" s="142"/>
    </row>
    <row r="315" spans="1:24" s="1" customFormat="1" ht="12.75" customHeight="1" x14ac:dyDescent="0.2">
      <c r="A315" s="158" t="s">
        <v>2546</v>
      </c>
      <c r="B315" s="104" t="s">
        <v>2547</v>
      </c>
      <c r="C315" s="159" t="s">
        <v>2546</v>
      </c>
      <c r="D315" s="162">
        <v>0</v>
      </c>
      <c r="E315" s="162">
        <v>0</v>
      </c>
      <c r="F315" s="161" t="str">
        <f t="shared" si="10"/>
        <v>-</v>
      </c>
      <c r="G315" s="142"/>
      <c r="H315" s="142"/>
      <c r="I315" s="142"/>
      <c r="J315" s="142"/>
      <c r="K315" s="142"/>
      <c r="L315" s="142"/>
      <c r="M315" s="142"/>
      <c r="N315" s="142"/>
      <c r="O315" s="142"/>
      <c r="P315" s="142"/>
      <c r="Q315" s="142"/>
      <c r="R315" s="142"/>
      <c r="S315" s="142"/>
      <c r="T315" s="142"/>
      <c r="U315" s="142"/>
      <c r="V315" s="142"/>
      <c r="W315" s="142"/>
      <c r="X315" s="142"/>
    </row>
    <row r="316" spans="1:24" s="1" customFormat="1" ht="12.75" customHeight="1" x14ac:dyDescent="0.2">
      <c r="A316" s="158" t="s">
        <v>2548</v>
      </c>
      <c r="B316" s="104" t="s">
        <v>2549</v>
      </c>
      <c r="C316" s="159" t="s">
        <v>2548</v>
      </c>
      <c r="D316" s="162">
        <v>0</v>
      </c>
      <c r="E316" s="162">
        <v>0</v>
      </c>
      <c r="F316" s="161" t="str">
        <f t="shared" si="10"/>
        <v>-</v>
      </c>
      <c r="G316" s="142"/>
      <c r="H316" s="142"/>
      <c r="I316" s="142"/>
      <c r="J316" s="142"/>
      <c r="K316" s="142"/>
      <c r="L316" s="142"/>
      <c r="M316" s="142"/>
      <c r="N316" s="142"/>
      <c r="O316" s="142"/>
      <c r="P316" s="142"/>
      <c r="Q316" s="142"/>
      <c r="R316" s="142"/>
      <c r="S316" s="142"/>
      <c r="T316" s="142"/>
      <c r="U316" s="142"/>
      <c r="V316" s="142"/>
      <c r="W316" s="142"/>
      <c r="X316" s="142"/>
    </row>
    <row r="317" spans="1:24" s="1" customFormat="1" ht="12.75" customHeight="1" x14ac:dyDescent="0.2">
      <c r="A317" s="158" t="s">
        <v>1977</v>
      </c>
      <c r="B317" s="104" t="s">
        <v>1978</v>
      </c>
      <c r="C317" s="159" t="s">
        <v>1977</v>
      </c>
      <c r="D317" s="162">
        <v>0</v>
      </c>
      <c r="E317" s="162">
        <v>0</v>
      </c>
      <c r="F317" s="161" t="str">
        <f t="shared" si="10"/>
        <v>-</v>
      </c>
      <c r="G317" s="142"/>
      <c r="H317" s="142"/>
      <c r="I317" s="142"/>
      <c r="J317" s="142"/>
      <c r="K317" s="142"/>
      <c r="L317" s="142"/>
      <c r="M317" s="142"/>
      <c r="N317" s="142"/>
      <c r="O317" s="142"/>
      <c r="P317" s="142"/>
      <c r="Q317" s="142"/>
      <c r="R317" s="142"/>
      <c r="S317" s="142"/>
      <c r="T317" s="142"/>
      <c r="U317" s="142"/>
      <c r="V317" s="142"/>
      <c r="W317" s="142"/>
      <c r="X317" s="142"/>
    </row>
    <row r="318" spans="1:24" s="1" customFormat="1" ht="12.75" customHeight="1" x14ac:dyDescent="0.2">
      <c r="A318" s="158" t="s">
        <v>2550</v>
      </c>
      <c r="B318" s="104" t="s">
        <v>2551</v>
      </c>
      <c r="C318" s="159" t="s">
        <v>2550</v>
      </c>
      <c r="D318" s="162">
        <v>0</v>
      </c>
      <c r="E318" s="162">
        <v>0</v>
      </c>
      <c r="F318" s="161" t="str">
        <f t="shared" si="10"/>
        <v>-</v>
      </c>
      <c r="G318" s="142"/>
      <c r="H318" s="142"/>
      <c r="I318" s="142"/>
      <c r="J318" s="142"/>
      <c r="K318" s="142"/>
      <c r="L318" s="142"/>
      <c r="M318" s="142"/>
      <c r="N318" s="142"/>
      <c r="O318" s="142"/>
      <c r="P318" s="142"/>
      <c r="Q318" s="142"/>
      <c r="R318" s="142"/>
      <c r="S318" s="142"/>
      <c r="T318" s="142"/>
      <c r="U318" s="142"/>
      <c r="V318" s="142"/>
      <c r="W318" s="142"/>
      <c r="X318" s="142"/>
    </row>
    <row r="319" spans="1:24" s="1" customFormat="1" ht="24" customHeight="1" x14ac:dyDescent="0.2">
      <c r="A319" s="158" t="s">
        <v>1979</v>
      </c>
      <c r="B319" s="104" t="s">
        <v>1980</v>
      </c>
      <c r="C319" s="159" t="s">
        <v>1979</v>
      </c>
      <c r="D319" s="162">
        <v>0</v>
      </c>
      <c r="E319" s="162">
        <v>0</v>
      </c>
      <c r="F319" s="161" t="str">
        <f t="shared" si="10"/>
        <v>-</v>
      </c>
      <c r="G319" s="142"/>
      <c r="H319" s="142"/>
      <c r="I319" s="142"/>
      <c r="J319" s="142"/>
      <c r="K319" s="142"/>
      <c r="L319" s="142"/>
      <c r="M319" s="142"/>
      <c r="N319" s="142"/>
      <c r="O319" s="142"/>
      <c r="P319" s="142"/>
      <c r="Q319" s="142"/>
      <c r="R319" s="142"/>
      <c r="S319" s="142"/>
      <c r="T319" s="142"/>
      <c r="U319" s="142"/>
      <c r="V319" s="142"/>
      <c r="W319" s="142"/>
      <c r="X319" s="142"/>
    </row>
    <row r="320" spans="1:24" s="1" customFormat="1" ht="12.75" customHeight="1" x14ac:dyDescent="0.2">
      <c r="A320" s="158" t="s">
        <v>2552</v>
      </c>
      <c r="B320" s="104" t="s">
        <v>2553</v>
      </c>
      <c r="C320" s="159" t="s">
        <v>2552</v>
      </c>
      <c r="D320" s="162">
        <v>0</v>
      </c>
      <c r="E320" s="162">
        <v>0</v>
      </c>
      <c r="F320" s="161" t="str">
        <f t="shared" si="10"/>
        <v>-</v>
      </c>
      <c r="G320" s="142"/>
      <c r="H320" s="142"/>
      <c r="I320" s="142"/>
      <c r="J320" s="142"/>
      <c r="K320" s="142"/>
      <c r="L320" s="142"/>
      <c r="M320" s="142"/>
      <c r="N320" s="142"/>
      <c r="O320" s="142"/>
      <c r="P320" s="142"/>
      <c r="Q320" s="142"/>
      <c r="R320" s="142"/>
      <c r="S320" s="142"/>
      <c r="T320" s="142"/>
      <c r="U320" s="142"/>
      <c r="V320" s="142"/>
      <c r="W320" s="142"/>
      <c r="X320" s="142"/>
    </row>
    <row r="321" spans="1:24" s="1" customFormat="1" ht="12.75" customHeight="1" x14ac:dyDescent="0.2">
      <c r="A321" s="158" t="s">
        <v>2554</v>
      </c>
      <c r="B321" s="104" t="s">
        <v>2555</v>
      </c>
      <c r="C321" s="159" t="s">
        <v>2554</v>
      </c>
      <c r="D321" s="162">
        <v>0</v>
      </c>
      <c r="E321" s="162">
        <v>0</v>
      </c>
      <c r="F321" s="161" t="str">
        <f t="shared" si="10"/>
        <v>-</v>
      </c>
      <c r="G321" s="142"/>
      <c r="H321" s="142"/>
      <c r="I321" s="142"/>
      <c r="J321" s="142"/>
      <c r="K321" s="142"/>
      <c r="L321" s="142"/>
      <c r="M321" s="142"/>
      <c r="N321" s="142"/>
      <c r="O321" s="142"/>
      <c r="P321" s="142"/>
      <c r="Q321" s="142"/>
      <c r="R321" s="142"/>
      <c r="S321" s="142"/>
      <c r="T321" s="142"/>
      <c r="U321" s="142"/>
      <c r="V321" s="142"/>
      <c r="W321" s="142"/>
      <c r="X321" s="142"/>
    </row>
    <row r="322" spans="1:24" s="1" customFormat="1" ht="12.75" customHeight="1" x14ac:dyDescent="0.2">
      <c r="A322" s="164" t="s">
        <v>2556</v>
      </c>
      <c r="B322" s="172" t="s">
        <v>2557</v>
      </c>
      <c r="C322" s="173" t="s">
        <v>2556</v>
      </c>
      <c r="D322" s="166">
        <v>0</v>
      </c>
      <c r="E322" s="166">
        <v>0</v>
      </c>
      <c r="F322" s="167" t="str">
        <f t="shared" si="10"/>
        <v>-</v>
      </c>
      <c r="G322" s="142"/>
      <c r="H322" s="142"/>
      <c r="I322" s="142"/>
      <c r="J322" s="142"/>
      <c r="K322" s="142"/>
      <c r="L322" s="142"/>
      <c r="M322" s="142"/>
      <c r="N322" s="142"/>
      <c r="O322" s="142"/>
      <c r="P322" s="142"/>
      <c r="Q322" s="142"/>
      <c r="R322" s="142"/>
      <c r="S322" s="142"/>
      <c r="T322" s="142"/>
      <c r="U322" s="142"/>
      <c r="V322" s="142"/>
      <c r="W322" s="142"/>
      <c r="X322" s="142"/>
    </row>
    <row r="323" spans="1:24" s="1" customFormat="1" ht="15" customHeight="1" x14ac:dyDescent="0.2">
      <c r="A323" s="174"/>
      <c r="B323" s="135"/>
      <c r="C323" s="175"/>
      <c r="D323" s="176"/>
      <c r="E323" s="176"/>
      <c r="F323" s="177"/>
      <c r="G323" s="142"/>
      <c r="H323" s="142"/>
      <c r="I323" s="142"/>
      <c r="J323" s="142"/>
      <c r="K323" s="142"/>
      <c r="L323" s="142"/>
      <c r="M323" s="142"/>
      <c r="N323" s="142"/>
      <c r="O323" s="142"/>
      <c r="P323" s="142"/>
      <c r="Q323" s="142"/>
      <c r="R323" s="142"/>
      <c r="S323" s="142"/>
      <c r="T323" s="142"/>
      <c r="U323" s="142"/>
      <c r="V323" s="142"/>
      <c r="W323" s="142"/>
      <c r="X323" s="142"/>
    </row>
    <row r="324" spans="1:24" s="1" customFormat="1" ht="15" customHeight="1" x14ac:dyDescent="0.2">
      <c r="A324" s="174"/>
      <c r="B324" s="135"/>
      <c r="C324" s="175"/>
      <c r="D324" s="177"/>
      <c r="E324" s="177"/>
      <c r="F324" s="177"/>
      <c r="G324" s="142"/>
      <c r="H324" s="142"/>
      <c r="I324" s="142"/>
      <c r="J324" s="142"/>
      <c r="K324" s="142"/>
      <c r="L324" s="142"/>
      <c r="M324" s="142"/>
      <c r="N324" s="142"/>
      <c r="O324" s="142"/>
      <c r="P324" s="142"/>
      <c r="Q324" s="142"/>
      <c r="R324" s="142"/>
      <c r="S324" s="142"/>
      <c r="T324" s="142"/>
      <c r="U324" s="142"/>
      <c r="V324" s="142"/>
      <c r="W324" s="142"/>
      <c r="X324" s="142"/>
    </row>
    <row r="325" spans="1:24" s="1" customFormat="1" ht="15" customHeight="1" x14ac:dyDescent="0.2">
      <c r="A325" s="174"/>
      <c r="B325" s="135"/>
      <c r="C325" s="175"/>
      <c r="D325" s="177"/>
      <c r="E325" s="177"/>
      <c r="F325" s="177"/>
      <c r="G325" s="142"/>
      <c r="H325" s="142"/>
      <c r="I325" s="142"/>
      <c r="J325" s="142"/>
      <c r="K325" s="142"/>
      <c r="L325" s="142"/>
      <c r="M325" s="142"/>
      <c r="N325" s="142"/>
      <c r="O325" s="142"/>
      <c r="P325" s="142"/>
      <c r="Q325" s="142"/>
      <c r="R325" s="142"/>
      <c r="S325" s="142"/>
      <c r="T325" s="142"/>
      <c r="U325" s="142"/>
      <c r="V325" s="142"/>
      <c r="W325" s="142"/>
      <c r="X325" s="142"/>
    </row>
    <row r="326" spans="1:24" s="1" customFormat="1" ht="15" customHeight="1" x14ac:dyDescent="0.2">
      <c r="A326" s="174"/>
      <c r="B326" s="135"/>
      <c r="C326" s="175"/>
      <c r="D326" s="177"/>
      <c r="E326" s="177"/>
      <c r="F326" s="177"/>
      <c r="G326" s="142"/>
      <c r="H326" s="142"/>
      <c r="I326" s="142"/>
      <c r="J326" s="142"/>
      <c r="K326" s="142"/>
      <c r="L326" s="142"/>
      <c r="M326" s="142"/>
      <c r="N326" s="142"/>
      <c r="O326" s="142"/>
      <c r="P326" s="142"/>
      <c r="Q326" s="142"/>
      <c r="R326" s="142"/>
      <c r="S326" s="142"/>
      <c r="T326" s="142"/>
      <c r="U326" s="142"/>
      <c r="V326" s="142"/>
      <c r="W326" s="142"/>
      <c r="X326" s="142"/>
    </row>
    <row r="327" spans="1:24" s="1" customFormat="1" ht="15" customHeight="1" x14ac:dyDescent="0.2">
      <c r="A327" s="174"/>
      <c r="B327" s="135"/>
      <c r="C327" s="175"/>
      <c r="D327" s="177"/>
      <c r="E327" s="177"/>
      <c r="F327" s="177"/>
      <c r="G327" s="142"/>
      <c r="H327" s="142"/>
      <c r="I327" s="142"/>
      <c r="J327" s="142"/>
      <c r="K327" s="142"/>
      <c r="L327" s="142"/>
      <c r="M327" s="142"/>
      <c r="N327" s="142"/>
      <c r="O327" s="142"/>
      <c r="P327" s="142"/>
      <c r="Q327" s="142"/>
      <c r="R327" s="142"/>
      <c r="S327" s="142"/>
      <c r="T327" s="142"/>
      <c r="U327" s="142"/>
      <c r="V327" s="142"/>
      <c r="W327" s="142"/>
      <c r="X327" s="142"/>
    </row>
    <row r="328" spans="1:24" s="1" customFormat="1" ht="15" customHeight="1" x14ac:dyDescent="0.2">
      <c r="A328" s="174"/>
      <c r="B328" s="135"/>
      <c r="C328" s="175"/>
      <c r="D328" s="177"/>
      <c r="E328" s="177"/>
      <c r="F328" s="177"/>
      <c r="G328" s="142"/>
      <c r="H328" s="142"/>
      <c r="I328" s="142"/>
      <c r="J328" s="142"/>
      <c r="K328" s="142"/>
      <c r="L328" s="142"/>
      <c r="M328" s="142"/>
      <c r="N328" s="142"/>
      <c r="O328" s="142"/>
      <c r="P328" s="142"/>
      <c r="Q328" s="142"/>
      <c r="R328" s="142"/>
      <c r="S328" s="142"/>
      <c r="T328" s="142"/>
      <c r="U328" s="142"/>
      <c r="V328" s="142"/>
      <c r="W328" s="142"/>
      <c r="X328" s="142"/>
    </row>
    <row r="329" spans="1:24" s="1" customFormat="1" ht="15" customHeight="1" x14ac:dyDescent="0.2">
      <c r="A329" s="174"/>
      <c r="B329" s="135"/>
      <c r="C329" s="175"/>
      <c r="D329" s="177"/>
      <c r="E329" s="177"/>
      <c r="F329" s="177"/>
      <c r="G329" s="142"/>
      <c r="H329" s="142"/>
      <c r="I329" s="142"/>
      <c r="J329" s="142"/>
      <c r="K329" s="142"/>
      <c r="L329" s="142"/>
      <c r="M329" s="142"/>
      <c r="N329" s="142"/>
      <c r="O329" s="142"/>
      <c r="P329" s="142"/>
      <c r="Q329" s="142"/>
      <c r="R329" s="142"/>
      <c r="S329" s="142"/>
      <c r="T329" s="142"/>
      <c r="U329" s="142"/>
      <c r="V329" s="142"/>
      <c r="W329" s="142"/>
      <c r="X329" s="142"/>
    </row>
    <row r="330" spans="1:24" s="1" customFormat="1" ht="15" customHeight="1" x14ac:dyDescent="0.2">
      <c r="A330" s="174"/>
      <c r="B330" s="135"/>
      <c r="C330" s="175"/>
      <c r="D330" s="177"/>
      <c r="E330" s="177"/>
      <c r="F330" s="177"/>
      <c r="G330" s="142"/>
      <c r="H330" s="142"/>
      <c r="I330" s="142"/>
      <c r="J330" s="142"/>
      <c r="K330" s="142"/>
      <c r="L330" s="142"/>
      <c r="M330" s="142"/>
      <c r="N330" s="142"/>
      <c r="O330" s="142"/>
      <c r="P330" s="142"/>
      <c r="Q330" s="142"/>
      <c r="R330" s="142"/>
      <c r="S330" s="142"/>
      <c r="T330" s="142"/>
      <c r="U330" s="142"/>
      <c r="V330" s="142"/>
      <c r="W330" s="142"/>
      <c r="X330" s="142"/>
    </row>
    <row r="331" spans="1:24" s="1" customFormat="1" ht="15" customHeight="1" x14ac:dyDescent="0.2">
      <c r="A331" s="174"/>
      <c r="B331" s="135"/>
      <c r="C331" s="175"/>
      <c r="D331" s="177"/>
      <c r="E331" s="177"/>
      <c r="F331" s="177"/>
      <c r="G331" s="142"/>
      <c r="H331" s="142"/>
      <c r="I331" s="142"/>
      <c r="J331" s="142"/>
      <c r="K331" s="142"/>
      <c r="L331" s="142"/>
      <c r="M331" s="142"/>
      <c r="N331" s="142"/>
      <c r="O331" s="142"/>
      <c r="P331" s="142"/>
      <c r="Q331" s="142"/>
      <c r="R331" s="142"/>
      <c r="S331" s="142"/>
      <c r="T331" s="142"/>
      <c r="U331" s="142"/>
      <c r="V331" s="142"/>
      <c r="W331" s="142"/>
      <c r="X331" s="142"/>
    </row>
    <row r="332" spans="1:24" s="1" customFormat="1" ht="15" customHeight="1" x14ac:dyDescent="0.2">
      <c r="A332" s="174"/>
      <c r="B332" s="135"/>
      <c r="C332" s="175"/>
      <c r="D332" s="177"/>
      <c r="E332" s="177"/>
      <c r="F332" s="177"/>
      <c r="G332" s="142"/>
      <c r="H332" s="142"/>
      <c r="I332" s="142"/>
      <c r="J332" s="142"/>
      <c r="K332" s="142"/>
      <c r="L332" s="142"/>
      <c r="M332" s="142"/>
      <c r="N332" s="142"/>
      <c r="O332" s="142"/>
      <c r="P332" s="142"/>
      <c r="Q332" s="142"/>
      <c r="R332" s="142"/>
      <c r="S332" s="142"/>
      <c r="T332" s="142"/>
      <c r="U332" s="142"/>
      <c r="V332" s="142"/>
      <c r="W332" s="142"/>
      <c r="X332" s="142"/>
    </row>
    <row r="333" spans="1:24" s="1" customFormat="1" ht="15" customHeight="1" x14ac:dyDescent="0.2">
      <c r="A333" s="174"/>
      <c r="B333" s="135"/>
      <c r="C333" s="175"/>
      <c r="D333" s="177"/>
      <c r="E333" s="177"/>
      <c r="F333" s="177"/>
      <c r="G333" s="142"/>
      <c r="H333" s="142"/>
      <c r="I333" s="142"/>
      <c r="J333" s="142"/>
      <c r="K333" s="142"/>
      <c r="L333" s="142"/>
      <c r="M333" s="142"/>
      <c r="N333" s="142"/>
      <c r="O333" s="142"/>
      <c r="P333" s="142"/>
      <c r="Q333" s="142"/>
      <c r="R333" s="142"/>
      <c r="S333" s="142"/>
      <c r="T333" s="142"/>
      <c r="U333" s="142"/>
      <c r="V333" s="142"/>
      <c r="W333" s="142"/>
      <c r="X333" s="142"/>
    </row>
    <row r="334" spans="1:24" s="1" customFormat="1" ht="15" customHeight="1" x14ac:dyDescent="0.2">
      <c r="A334" s="174"/>
      <c r="B334" s="135"/>
      <c r="C334" s="175"/>
      <c r="D334" s="177"/>
      <c r="E334" s="177"/>
      <c r="F334" s="177"/>
      <c r="G334" s="142"/>
      <c r="H334" s="142"/>
      <c r="I334" s="142"/>
      <c r="J334" s="142"/>
      <c r="K334" s="142"/>
      <c r="L334" s="142"/>
      <c r="M334" s="142"/>
      <c r="N334" s="142"/>
      <c r="O334" s="142"/>
      <c r="P334" s="142"/>
      <c r="Q334" s="142"/>
      <c r="R334" s="142"/>
      <c r="S334" s="142"/>
      <c r="T334" s="142"/>
      <c r="U334" s="142"/>
      <c r="V334" s="142"/>
      <c r="W334" s="142"/>
      <c r="X334" s="142"/>
    </row>
    <row r="335" spans="1:24" s="1" customFormat="1" ht="15" customHeight="1" x14ac:dyDescent="0.2">
      <c r="A335" s="174"/>
      <c r="B335" s="135"/>
      <c r="C335" s="175"/>
      <c r="D335" s="177"/>
      <c r="E335" s="177"/>
      <c r="F335" s="177"/>
      <c r="G335" s="142"/>
      <c r="H335" s="142"/>
      <c r="I335" s="142"/>
      <c r="J335" s="142"/>
      <c r="K335" s="142"/>
      <c r="L335" s="142"/>
      <c r="M335" s="142"/>
      <c r="N335" s="142"/>
      <c r="O335" s="142"/>
      <c r="P335" s="142"/>
      <c r="Q335" s="142"/>
      <c r="R335" s="142"/>
      <c r="S335" s="142"/>
      <c r="T335" s="142"/>
      <c r="U335" s="142"/>
      <c r="V335" s="142"/>
      <c r="W335" s="142"/>
      <c r="X335" s="142"/>
    </row>
    <row r="336" spans="1:24" s="1" customFormat="1" ht="15" customHeight="1" x14ac:dyDescent="0.2">
      <c r="A336" s="174"/>
      <c r="B336" s="135"/>
      <c r="C336" s="175"/>
      <c r="D336" s="177"/>
      <c r="E336" s="177"/>
      <c r="F336" s="177"/>
      <c r="G336" s="142"/>
      <c r="H336" s="142"/>
      <c r="I336" s="142"/>
      <c r="J336" s="142"/>
      <c r="K336" s="142"/>
      <c r="L336" s="142"/>
      <c r="M336" s="142"/>
      <c r="N336" s="142"/>
      <c r="O336" s="142"/>
      <c r="P336" s="142"/>
      <c r="Q336" s="142"/>
      <c r="R336" s="142"/>
      <c r="S336" s="142"/>
      <c r="T336" s="142"/>
      <c r="U336" s="142"/>
      <c r="V336" s="142"/>
      <c r="W336" s="142"/>
      <c r="X336" s="142"/>
    </row>
    <row r="337" spans="1:24" s="1" customFormat="1" ht="15" customHeight="1" x14ac:dyDescent="0.2">
      <c r="A337" s="174"/>
      <c r="B337" s="135"/>
      <c r="C337" s="175"/>
      <c r="D337" s="177"/>
      <c r="E337" s="177"/>
      <c r="F337" s="177"/>
      <c r="G337" s="142"/>
      <c r="H337" s="142"/>
      <c r="I337" s="142"/>
      <c r="J337" s="142"/>
      <c r="K337" s="142"/>
      <c r="L337" s="142"/>
      <c r="M337" s="142"/>
      <c r="N337" s="142"/>
      <c r="O337" s="142"/>
      <c r="P337" s="142"/>
      <c r="Q337" s="142"/>
      <c r="R337" s="142"/>
      <c r="S337" s="142"/>
      <c r="T337" s="142"/>
      <c r="U337" s="142"/>
      <c r="V337" s="142"/>
      <c r="W337" s="142"/>
      <c r="X337" s="142"/>
    </row>
    <row r="338" spans="1:24" s="1" customFormat="1" ht="15" customHeight="1" x14ac:dyDescent="0.2">
      <c r="A338" s="174"/>
      <c r="B338" s="135"/>
      <c r="C338" s="175"/>
      <c r="D338" s="177"/>
      <c r="E338" s="177"/>
      <c r="F338" s="177"/>
      <c r="G338" s="142"/>
      <c r="H338" s="142"/>
      <c r="I338" s="142"/>
      <c r="J338" s="142"/>
      <c r="K338" s="142"/>
      <c r="L338" s="142"/>
      <c r="M338" s="142"/>
      <c r="N338" s="142"/>
      <c r="O338" s="142"/>
      <c r="P338" s="142"/>
      <c r="Q338" s="142"/>
      <c r="R338" s="142"/>
      <c r="S338" s="142"/>
      <c r="T338" s="142"/>
      <c r="U338" s="142"/>
      <c r="V338" s="142"/>
      <c r="W338" s="142"/>
      <c r="X338" s="142"/>
    </row>
    <row r="339" spans="1:24" s="1" customFormat="1" ht="15" customHeight="1" x14ac:dyDescent="0.2">
      <c r="A339" s="174"/>
      <c r="B339" s="135"/>
      <c r="C339" s="175"/>
      <c r="D339" s="177"/>
      <c r="E339" s="177"/>
      <c r="F339" s="177"/>
      <c r="G339" s="142"/>
      <c r="H339" s="142"/>
      <c r="I339" s="142"/>
      <c r="J339" s="142"/>
      <c r="K339" s="142"/>
      <c r="L339" s="142"/>
      <c r="M339" s="142"/>
      <c r="N339" s="142"/>
      <c r="O339" s="142"/>
      <c r="P339" s="142"/>
      <c r="Q339" s="142"/>
      <c r="R339" s="142"/>
      <c r="S339" s="142"/>
      <c r="T339" s="142"/>
      <c r="U339" s="142"/>
      <c r="V339" s="142"/>
      <c r="W339" s="142"/>
      <c r="X339" s="142"/>
    </row>
    <row r="340" spans="1:24" s="1" customFormat="1" ht="15" customHeight="1" x14ac:dyDescent="0.2">
      <c r="A340" s="174"/>
      <c r="B340" s="135"/>
      <c r="C340" s="175"/>
      <c r="D340" s="177"/>
      <c r="E340" s="177"/>
      <c r="F340" s="177"/>
      <c r="G340" s="142"/>
      <c r="H340" s="142"/>
      <c r="I340" s="142"/>
      <c r="J340" s="142"/>
      <c r="K340" s="142"/>
      <c r="L340" s="142"/>
      <c r="M340" s="142"/>
      <c r="N340" s="142"/>
      <c r="O340" s="142"/>
      <c r="P340" s="142"/>
      <c r="Q340" s="142"/>
      <c r="R340" s="142"/>
      <c r="S340" s="142"/>
      <c r="T340" s="142"/>
      <c r="U340" s="142"/>
      <c r="V340" s="142"/>
      <c r="W340" s="142"/>
      <c r="X340" s="142"/>
    </row>
    <row r="341" spans="1:24" s="1" customFormat="1" ht="15" customHeight="1" x14ac:dyDescent="0.2">
      <c r="A341" s="174"/>
      <c r="B341" s="135"/>
      <c r="C341" s="175"/>
      <c r="D341" s="177"/>
      <c r="E341" s="177"/>
      <c r="F341" s="177"/>
      <c r="G341" s="142"/>
      <c r="H341" s="142"/>
      <c r="I341" s="142"/>
      <c r="J341" s="142"/>
      <c r="K341" s="142"/>
      <c r="L341" s="142"/>
      <c r="M341" s="142"/>
      <c r="N341" s="142"/>
      <c r="O341" s="142"/>
      <c r="P341" s="142"/>
      <c r="Q341" s="142"/>
      <c r="R341" s="142"/>
      <c r="S341" s="142"/>
      <c r="T341" s="142"/>
      <c r="U341" s="142"/>
      <c r="V341" s="142"/>
      <c r="W341" s="142"/>
      <c r="X341" s="142"/>
    </row>
    <row r="342" spans="1:24" s="1" customFormat="1" ht="15" customHeight="1" x14ac:dyDescent="0.2">
      <c r="A342" s="174"/>
      <c r="B342" s="135"/>
      <c r="C342" s="175"/>
      <c r="D342" s="177"/>
      <c r="E342" s="177"/>
      <c r="F342" s="177"/>
      <c r="G342" s="142"/>
      <c r="H342" s="142"/>
      <c r="I342" s="142"/>
      <c r="J342" s="142"/>
      <c r="K342" s="142"/>
      <c r="L342" s="142"/>
      <c r="M342" s="142"/>
      <c r="N342" s="142"/>
      <c r="O342" s="142"/>
      <c r="P342" s="142"/>
      <c r="Q342" s="142"/>
      <c r="R342" s="142"/>
      <c r="S342" s="142"/>
      <c r="T342" s="142"/>
      <c r="U342" s="142"/>
      <c r="V342" s="142"/>
      <c r="W342" s="142"/>
      <c r="X342" s="142"/>
    </row>
    <row r="343" spans="1:24" s="1" customFormat="1" ht="15" customHeight="1" x14ac:dyDescent="0.2">
      <c r="A343" s="174"/>
      <c r="B343" s="135"/>
      <c r="C343" s="175"/>
      <c r="D343" s="177"/>
      <c r="E343" s="177"/>
      <c r="F343" s="177"/>
      <c r="G343" s="142"/>
      <c r="H343" s="142"/>
      <c r="I343" s="142"/>
      <c r="J343" s="142"/>
      <c r="K343" s="142"/>
      <c r="L343" s="142"/>
      <c r="M343" s="142"/>
      <c r="N343" s="142"/>
      <c r="O343" s="142"/>
      <c r="P343" s="142"/>
      <c r="Q343" s="142"/>
      <c r="R343" s="142"/>
      <c r="S343" s="142"/>
      <c r="T343" s="142"/>
      <c r="U343" s="142"/>
      <c r="V343" s="142"/>
      <c r="W343" s="142"/>
      <c r="X343" s="142"/>
    </row>
    <row r="344" spans="1:24" s="1" customFormat="1" ht="15" customHeight="1" x14ac:dyDescent="0.2">
      <c r="A344" s="174"/>
      <c r="B344" s="135"/>
      <c r="C344" s="175"/>
      <c r="D344" s="177"/>
      <c r="E344" s="177"/>
      <c r="F344" s="177"/>
      <c r="G344" s="142"/>
      <c r="H344" s="142"/>
      <c r="I344" s="142"/>
      <c r="J344" s="142"/>
      <c r="K344" s="142"/>
      <c r="L344" s="142"/>
      <c r="M344" s="142"/>
      <c r="N344" s="142"/>
      <c r="O344" s="142"/>
      <c r="P344" s="142"/>
      <c r="Q344" s="142"/>
      <c r="R344" s="142"/>
      <c r="S344" s="142"/>
      <c r="T344" s="142"/>
      <c r="U344" s="142"/>
      <c r="V344" s="142"/>
      <c r="W344" s="142"/>
      <c r="X344" s="142"/>
    </row>
    <row r="345" spans="1:24" s="1" customFormat="1" ht="15" customHeight="1" x14ac:dyDescent="0.2">
      <c r="A345" s="174"/>
      <c r="B345" s="135"/>
      <c r="C345" s="175"/>
      <c r="D345" s="177"/>
      <c r="E345" s="177"/>
      <c r="F345" s="177"/>
      <c r="G345" s="142"/>
      <c r="H345" s="142"/>
      <c r="I345" s="142"/>
      <c r="J345" s="142"/>
      <c r="K345" s="142"/>
      <c r="L345" s="142"/>
      <c r="M345" s="142"/>
      <c r="N345" s="142"/>
      <c r="O345" s="142"/>
      <c r="P345" s="142"/>
      <c r="Q345" s="142"/>
      <c r="R345" s="142"/>
      <c r="S345" s="142"/>
      <c r="T345" s="142"/>
      <c r="U345" s="142"/>
      <c r="V345" s="142"/>
      <c r="W345" s="142"/>
      <c r="X345" s="142"/>
    </row>
    <row r="346" spans="1:24" s="1" customFormat="1" ht="15" customHeight="1" x14ac:dyDescent="0.2">
      <c r="A346" s="174"/>
      <c r="B346" s="135"/>
      <c r="C346" s="175"/>
      <c r="D346" s="177"/>
      <c r="E346" s="177"/>
      <c r="F346" s="177"/>
      <c r="G346" s="142"/>
      <c r="H346" s="142"/>
      <c r="I346" s="142"/>
      <c r="J346" s="142"/>
      <c r="K346" s="142"/>
      <c r="L346" s="142"/>
      <c r="M346" s="142"/>
      <c r="N346" s="142"/>
      <c r="O346" s="142"/>
      <c r="P346" s="142"/>
      <c r="Q346" s="142"/>
      <c r="R346" s="142"/>
      <c r="S346" s="142"/>
      <c r="T346" s="142"/>
      <c r="U346" s="142"/>
      <c r="V346" s="142"/>
      <c r="W346" s="142"/>
      <c r="X346" s="142"/>
    </row>
    <row r="347" spans="1:24" s="1" customFormat="1" ht="15" customHeight="1" x14ac:dyDescent="0.2">
      <c r="A347" s="174"/>
      <c r="B347" s="135"/>
      <c r="C347" s="175"/>
      <c r="D347" s="177"/>
      <c r="E347" s="177"/>
      <c r="F347" s="177"/>
      <c r="G347" s="142"/>
      <c r="H347" s="142"/>
      <c r="I347" s="142"/>
      <c r="J347" s="142"/>
      <c r="K347" s="142"/>
      <c r="L347" s="142"/>
      <c r="M347" s="142"/>
      <c r="N347" s="142"/>
      <c r="O347" s="142"/>
      <c r="P347" s="142"/>
      <c r="Q347" s="142"/>
      <c r="R347" s="142"/>
      <c r="S347" s="142"/>
      <c r="T347" s="142"/>
      <c r="U347" s="142"/>
      <c r="V347" s="142"/>
      <c r="W347" s="142"/>
      <c r="X347" s="142"/>
    </row>
    <row r="348" spans="1:24" s="1" customFormat="1" ht="15" customHeight="1" x14ac:dyDescent="0.2">
      <c r="A348" s="174"/>
      <c r="B348" s="135"/>
      <c r="C348" s="175"/>
      <c r="D348" s="177"/>
      <c r="E348" s="177"/>
      <c r="F348" s="177"/>
      <c r="G348" s="142"/>
      <c r="H348" s="142"/>
      <c r="I348" s="142"/>
      <c r="J348" s="142"/>
      <c r="K348" s="142"/>
      <c r="L348" s="142"/>
      <c r="M348" s="142"/>
      <c r="N348" s="142"/>
      <c r="O348" s="142"/>
      <c r="P348" s="142"/>
      <c r="Q348" s="142"/>
      <c r="R348" s="142"/>
      <c r="S348" s="142"/>
      <c r="T348" s="142"/>
      <c r="U348" s="142"/>
      <c r="V348" s="142"/>
      <c r="W348" s="142"/>
      <c r="X348" s="142"/>
    </row>
    <row r="349" spans="1:24" s="1" customFormat="1" ht="15" customHeight="1" x14ac:dyDescent="0.2">
      <c r="A349" s="174"/>
      <c r="B349" s="135"/>
      <c r="C349" s="175"/>
      <c r="D349" s="177"/>
      <c r="E349" s="177"/>
      <c r="F349" s="177"/>
      <c r="G349" s="142"/>
      <c r="H349" s="142"/>
      <c r="I349" s="142"/>
      <c r="J349" s="142"/>
      <c r="K349" s="142"/>
      <c r="L349" s="142"/>
      <c r="M349" s="142"/>
      <c r="N349" s="142"/>
      <c r="O349" s="142"/>
      <c r="P349" s="142"/>
      <c r="Q349" s="142"/>
      <c r="R349" s="142"/>
      <c r="S349" s="142"/>
      <c r="T349" s="142"/>
      <c r="U349" s="142"/>
      <c r="V349" s="142"/>
      <c r="W349" s="142"/>
      <c r="X349" s="142"/>
    </row>
    <row r="350" spans="1:24" s="1" customFormat="1" ht="15" customHeight="1" x14ac:dyDescent="0.2">
      <c r="A350" s="174"/>
      <c r="B350" s="135"/>
      <c r="C350" s="175"/>
      <c r="D350" s="177"/>
      <c r="E350" s="177"/>
      <c r="F350" s="177"/>
      <c r="G350" s="142"/>
      <c r="H350" s="142"/>
      <c r="I350" s="142"/>
      <c r="J350" s="142"/>
      <c r="K350" s="142"/>
      <c r="L350" s="142"/>
      <c r="M350" s="142"/>
      <c r="N350" s="142"/>
      <c r="O350" s="142"/>
      <c r="P350" s="142"/>
      <c r="Q350" s="142"/>
      <c r="R350" s="142"/>
      <c r="S350" s="142"/>
      <c r="T350" s="142"/>
      <c r="U350" s="142"/>
      <c r="V350" s="142"/>
      <c r="W350" s="142"/>
      <c r="X350" s="142"/>
    </row>
    <row r="351" spans="1:24" s="1" customFormat="1" ht="15" customHeight="1" x14ac:dyDescent="0.2">
      <c r="A351" s="174"/>
      <c r="B351" s="135"/>
      <c r="C351" s="175"/>
      <c r="D351" s="177"/>
      <c r="E351" s="177"/>
      <c r="F351" s="177"/>
      <c r="G351" s="142"/>
      <c r="H351" s="142"/>
      <c r="I351" s="142"/>
      <c r="J351" s="142"/>
      <c r="K351" s="142"/>
      <c r="L351" s="142"/>
      <c r="M351" s="142"/>
      <c r="N351" s="142"/>
      <c r="O351" s="142"/>
      <c r="P351" s="142"/>
      <c r="Q351" s="142"/>
      <c r="R351" s="142"/>
      <c r="S351" s="142"/>
      <c r="T351" s="142"/>
      <c r="U351" s="142"/>
      <c r="V351" s="142"/>
      <c r="W351" s="142"/>
      <c r="X351" s="142"/>
    </row>
    <row r="352" spans="1:24" s="1" customFormat="1" ht="15" customHeight="1" x14ac:dyDescent="0.2">
      <c r="A352" s="174"/>
      <c r="B352" s="135"/>
      <c r="C352" s="175"/>
      <c r="D352" s="177"/>
      <c r="E352" s="177"/>
      <c r="F352" s="177"/>
      <c r="G352" s="142"/>
      <c r="H352" s="142"/>
      <c r="I352" s="142"/>
      <c r="J352" s="142"/>
      <c r="K352" s="142"/>
      <c r="L352" s="142"/>
      <c r="M352" s="142"/>
      <c r="N352" s="142"/>
      <c r="O352" s="142"/>
      <c r="P352" s="142"/>
      <c r="Q352" s="142"/>
      <c r="R352" s="142"/>
      <c r="S352" s="142"/>
      <c r="T352" s="142"/>
      <c r="U352" s="142"/>
      <c r="V352" s="142"/>
      <c r="W352" s="142"/>
      <c r="X352" s="142"/>
    </row>
    <row r="353" spans="1:24" s="1" customFormat="1" ht="15" customHeight="1" x14ac:dyDescent="0.2">
      <c r="A353" s="174"/>
      <c r="B353" s="135"/>
      <c r="C353" s="175"/>
      <c r="D353" s="177"/>
      <c r="E353" s="177"/>
      <c r="F353" s="177"/>
      <c r="G353" s="142"/>
      <c r="H353" s="142"/>
      <c r="I353" s="142"/>
      <c r="J353" s="142"/>
      <c r="K353" s="142"/>
      <c r="L353" s="142"/>
      <c r="M353" s="142"/>
      <c r="N353" s="142"/>
      <c r="O353" s="142"/>
      <c r="P353" s="142"/>
      <c r="Q353" s="142"/>
      <c r="R353" s="142"/>
      <c r="S353" s="142"/>
      <c r="T353" s="142"/>
      <c r="U353" s="142"/>
      <c r="V353" s="142"/>
      <c r="W353" s="142"/>
      <c r="X353" s="142"/>
    </row>
    <row r="354" spans="1:24" s="1" customFormat="1" ht="15" customHeight="1" x14ac:dyDescent="0.2">
      <c r="A354" s="174"/>
      <c r="B354" s="135"/>
      <c r="C354" s="175"/>
      <c r="D354" s="177"/>
      <c r="E354" s="177"/>
      <c r="F354" s="177"/>
      <c r="G354" s="142"/>
      <c r="H354" s="142"/>
      <c r="I354" s="142"/>
      <c r="J354" s="142"/>
      <c r="K354" s="142"/>
      <c r="L354" s="142"/>
      <c r="M354" s="142"/>
      <c r="N354" s="142"/>
      <c r="O354" s="142"/>
      <c r="P354" s="142"/>
      <c r="Q354" s="142"/>
      <c r="R354" s="142"/>
      <c r="S354" s="142"/>
      <c r="T354" s="142"/>
      <c r="U354" s="142"/>
      <c r="V354" s="142"/>
      <c r="W354" s="142"/>
      <c r="X354" s="142"/>
    </row>
    <row r="355" spans="1:24" s="1" customFormat="1" ht="15" customHeight="1" x14ac:dyDescent="0.2">
      <c r="A355" s="174"/>
      <c r="B355" s="135"/>
      <c r="C355" s="175"/>
      <c r="D355" s="177"/>
      <c r="E355" s="177"/>
      <c r="F355" s="177"/>
      <c r="G355" s="142"/>
      <c r="H355" s="142"/>
      <c r="I355" s="142"/>
      <c r="J355" s="142"/>
      <c r="K355" s="142"/>
      <c r="L355" s="142"/>
      <c r="M355" s="142"/>
      <c r="N355" s="142"/>
      <c r="O355" s="142"/>
      <c r="P355" s="142"/>
      <c r="Q355" s="142"/>
      <c r="R355" s="142"/>
      <c r="S355" s="142"/>
      <c r="T355" s="142"/>
      <c r="U355" s="142"/>
      <c r="V355" s="142"/>
      <c r="W355" s="142"/>
      <c r="X355" s="142"/>
    </row>
    <row r="356" spans="1:24" s="1" customFormat="1" ht="15" customHeight="1" x14ac:dyDescent="0.2">
      <c r="A356" s="174"/>
      <c r="B356" s="135"/>
      <c r="C356" s="175"/>
      <c r="D356" s="177"/>
      <c r="E356" s="177"/>
      <c r="F356" s="177"/>
      <c r="G356" s="142"/>
      <c r="H356" s="142"/>
      <c r="I356" s="142"/>
      <c r="J356" s="142"/>
      <c r="K356" s="142"/>
      <c r="L356" s="142"/>
      <c r="M356" s="142"/>
      <c r="N356" s="142"/>
      <c r="O356" s="142"/>
      <c r="P356" s="142"/>
      <c r="Q356" s="142"/>
      <c r="R356" s="142"/>
      <c r="S356" s="142"/>
      <c r="T356" s="142"/>
      <c r="U356" s="142"/>
      <c r="V356" s="142"/>
      <c r="W356" s="142"/>
      <c r="X356" s="142"/>
    </row>
    <row r="357" spans="1:24" s="1" customFormat="1" ht="15" customHeight="1" x14ac:dyDescent="0.2">
      <c r="A357" s="174"/>
      <c r="B357" s="135"/>
      <c r="C357" s="175"/>
      <c r="D357" s="177"/>
      <c r="E357" s="177"/>
      <c r="F357" s="177"/>
      <c r="G357" s="142"/>
      <c r="H357" s="142"/>
      <c r="I357" s="142"/>
      <c r="J357" s="142"/>
      <c r="K357" s="142"/>
      <c r="L357" s="142"/>
      <c r="M357" s="142"/>
      <c r="N357" s="142"/>
      <c r="O357" s="142"/>
      <c r="P357" s="142"/>
      <c r="Q357" s="142"/>
      <c r="R357" s="142"/>
      <c r="S357" s="142"/>
      <c r="T357" s="142"/>
      <c r="U357" s="142"/>
      <c r="V357" s="142"/>
      <c r="W357" s="142"/>
      <c r="X357" s="142"/>
    </row>
    <row r="358" spans="1:24" s="1" customFormat="1" ht="15" customHeight="1" x14ac:dyDescent="0.2">
      <c r="A358" s="174"/>
      <c r="B358" s="135"/>
      <c r="C358" s="175"/>
      <c r="D358" s="177"/>
      <c r="E358" s="177"/>
      <c r="F358" s="177"/>
      <c r="G358" s="142"/>
      <c r="H358" s="142"/>
      <c r="I358" s="142"/>
      <c r="J358" s="142"/>
      <c r="K358" s="142"/>
      <c r="L358" s="142"/>
      <c r="M358" s="142"/>
      <c r="N358" s="142"/>
      <c r="O358" s="142"/>
      <c r="P358" s="142"/>
      <c r="Q358" s="142"/>
      <c r="R358" s="142"/>
      <c r="S358" s="142"/>
      <c r="T358" s="142"/>
      <c r="U358" s="142"/>
      <c r="V358" s="142"/>
      <c r="W358" s="142"/>
      <c r="X358" s="142"/>
    </row>
    <row r="359" spans="1:24" s="1" customFormat="1" ht="15" customHeight="1" x14ac:dyDescent="0.2">
      <c r="A359" s="174"/>
      <c r="B359" s="135"/>
      <c r="C359" s="175"/>
      <c r="D359" s="177"/>
      <c r="E359" s="177"/>
      <c r="F359" s="177"/>
      <c r="G359" s="142"/>
      <c r="H359" s="142"/>
      <c r="I359" s="142"/>
      <c r="J359" s="142"/>
      <c r="K359" s="142"/>
      <c r="L359" s="142"/>
      <c r="M359" s="142"/>
      <c r="N359" s="142"/>
      <c r="O359" s="142"/>
      <c r="P359" s="142"/>
      <c r="Q359" s="142"/>
      <c r="R359" s="142"/>
      <c r="S359" s="142"/>
      <c r="T359" s="142"/>
      <c r="U359" s="142"/>
      <c r="V359" s="142"/>
      <c r="W359" s="142"/>
      <c r="X359" s="142"/>
    </row>
    <row r="360" spans="1:24" s="1" customFormat="1" ht="15" customHeight="1" x14ac:dyDescent="0.2">
      <c r="A360" s="174"/>
      <c r="B360" s="135"/>
      <c r="C360" s="175"/>
      <c r="D360" s="177"/>
      <c r="E360" s="177"/>
      <c r="F360" s="177"/>
      <c r="G360" s="142"/>
      <c r="H360" s="142"/>
      <c r="I360" s="142"/>
      <c r="J360" s="142"/>
      <c r="K360" s="142"/>
      <c r="L360" s="142"/>
      <c r="M360" s="142"/>
      <c r="N360" s="142"/>
      <c r="O360" s="142"/>
      <c r="P360" s="142"/>
      <c r="Q360" s="142"/>
      <c r="R360" s="142"/>
      <c r="S360" s="142"/>
      <c r="T360" s="142"/>
      <c r="U360" s="142"/>
      <c r="V360" s="142"/>
      <c r="W360" s="142"/>
      <c r="X360" s="142"/>
    </row>
    <row r="361" spans="1:24" s="1" customFormat="1" ht="15" customHeight="1" x14ac:dyDescent="0.2">
      <c r="A361" s="174"/>
      <c r="B361" s="135"/>
      <c r="C361" s="175"/>
      <c r="D361" s="177"/>
      <c r="E361" s="177"/>
      <c r="F361" s="177"/>
      <c r="G361" s="142"/>
      <c r="H361" s="142"/>
      <c r="I361" s="142"/>
      <c r="J361" s="142"/>
      <c r="K361" s="142"/>
      <c r="L361" s="142"/>
      <c r="M361" s="142"/>
      <c r="N361" s="142"/>
      <c r="O361" s="142"/>
      <c r="P361" s="142"/>
      <c r="Q361" s="142"/>
      <c r="R361" s="142"/>
      <c r="S361" s="142"/>
      <c r="T361" s="142"/>
      <c r="U361" s="142"/>
      <c r="V361" s="142"/>
      <c r="W361" s="142"/>
      <c r="X361" s="142"/>
    </row>
    <row r="362" spans="1:24" s="1" customFormat="1" ht="15" customHeight="1" x14ac:dyDescent="0.2">
      <c r="A362" s="174"/>
      <c r="B362" s="135"/>
      <c r="C362" s="175"/>
      <c r="D362" s="177"/>
      <c r="E362" s="177"/>
      <c r="F362" s="177"/>
      <c r="G362" s="142"/>
      <c r="H362" s="142"/>
      <c r="I362" s="142"/>
      <c r="J362" s="142"/>
      <c r="K362" s="142"/>
      <c r="L362" s="142"/>
      <c r="M362" s="142"/>
      <c r="N362" s="142"/>
      <c r="O362" s="142"/>
      <c r="P362" s="142"/>
      <c r="Q362" s="142"/>
      <c r="R362" s="142"/>
      <c r="S362" s="142"/>
      <c r="T362" s="142"/>
      <c r="U362" s="142"/>
      <c r="V362" s="142"/>
      <c r="W362" s="142"/>
      <c r="X362" s="142"/>
    </row>
    <row r="363" spans="1:24" s="1" customFormat="1" ht="15" customHeight="1" x14ac:dyDescent="0.2">
      <c r="A363" s="174"/>
      <c r="B363" s="135"/>
      <c r="C363" s="175"/>
      <c r="D363" s="177"/>
      <c r="E363" s="177"/>
      <c r="F363" s="177"/>
      <c r="G363" s="142"/>
      <c r="H363" s="142"/>
      <c r="I363" s="142"/>
      <c r="J363" s="142"/>
      <c r="K363" s="142"/>
      <c r="L363" s="142"/>
      <c r="M363" s="142"/>
      <c r="N363" s="142"/>
      <c r="O363" s="142"/>
      <c r="P363" s="142"/>
      <c r="Q363" s="142"/>
      <c r="R363" s="142"/>
      <c r="S363" s="142"/>
      <c r="T363" s="142"/>
      <c r="U363" s="142"/>
      <c r="V363" s="142"/>
      <c r="W363" s="142"/>
      <c r="X363" s="142"/>
    </row>
    <row r="364" spans="1:24" s="1" customFormat="1" ht="15" customHeight="1" x14ac:dyDescent="0.2">
      <c r="A364" s="174"/>
      <c r="B364" s="135"/>
      <c r="C364" s="175"/>
      <c r="D364" s="177"/>
      <c r="E364" s="177"/>
      <c r="F364" s="177"/>
      <c r="G364" s="142"/>
      <c r="H364" s="142"/>
      <c r="I364" s="142"/>
      <c r="J364" s="142"/>
      <c r="K364" s="142"/>
      <c r="L364" s="142"/>
      <c r="M364" s="142"/>
      <c r="N364" s="142"/>
      <c r="O364" s="142"/>
      <c r="P364" s="142"/>
      <c r="Q364" s="142"/>
      <c r="R364" s="142"/>
      <c r="S364" s="142"/>
      <c r="T364" s="142"/>
      <c r="U364" s="142"/>
      <c r="V364" s="142"/>
      <c r="W364" s="142"/>
      <c r="X364" s="142"/>
    </row>
    <row r="365" spans="1:24" s="1" customFormat="1" ht="15" customHeight="1" x14ac:dyDescent="0.2">
      <c r="A365" s="174"/>
      <c r="B365" s="135"/>
      <c r="C365" s="175"/>
      <c r="D365" s="177"/>
      <c r="E365" s="177"/>
      <c r="F365" s="177"/>
      <c r="G365" s="142"/>
      <c r="H365" s="142"/>
      <c r="I365" s="142"/>
      <c r="J365" s="142"/>
      <c r="K365" s="142"/>
      <c r="L365" s="142"/>
      <c r="M365" s="142"/>
      <c r="N365" s="142"/>
      <c r="O365" s="142"/>
      <c r="P365" s="142"/>
      <c r="Q365" s="142"/>
      <c r="R365" s="142"/>
      <c r="S365" s="142"/>
      <c r="T365" s="142"/>
      <c r="U365" s="142"/>
      <c r="V365" s="142"/>
      <c r="W365" s="142"/>
      <c r="X365" s="142"/>
    </row>
    <row r="366" spans="1:24" s="1" customFormat="1" ht="15" customHeight="1" x14ac:dyDescent="0.2">
      <c r="A366" s="174"/>
      <c r="B366" s="135"/>
      <c r="C366" s="175"/>
      <c r="D366" s="177"/>
      <c r="E366" s="177"/>
      <c r="F366" s="177"/>
      <c r="G366" s="142"/>
      <c r="H366" s="142"/>
      <c r="I366" s="142"/>
      <c r="J366" s="142"/>
      <c r="K366" s="142"/>
      <c r="L366" s="142"/>
      <c r="M366" s="142"/>
      <c r="N366" s="142"/>
      <c r="O366" s="142"/>
      <c r="P366" s="142"/>
      <c r="Q366" s="142"/>
      <c r="R366" s="142"/>
      <c r="S366" s="142"/>
      <c r="T366" s="142"/>
      <c r="U366" s="142"/>
      <c r="V366" s="142"/>
      <c r="W366" s="142"/>
      <c r="X366" s="142"/>
    </row>
    <row r="367" spans="1:24" s="1" customFormat="1" ht="15" customHeight="1" x14ac:dyDescent="0.2">
      <c r="A367" s="174"/>
      <c r="B367" s="135"/>
      <c r="C367" s="175"/>
      <c r="D367" s="177"/>
      <c r="E367" s="177"/>
      <c r="F367" s="177"/>
      <c r="G367" s="142"/>
      <c r="H367" s="142"/>
      <c r="I367" s="142"/>
      <c r="J367" s="142"/>
      <c r="K367" s="142"/>
      <c r="L367" s="142"/>
      <c r="M367" s="142"/>
      <c r="N367" s="142"/>
      <c r="O367" s="142"/>
      <c r="P367" s="142"/>
      <c r="Q367" s="142"/>
      <c r="R367" s="142"/>
      <c r="S367" s="142"/>
      <c r="T367" s="142"/>
      <c r="U367" s="142"/>
      <c r="V367" s="142"/>
      <c r="W367" s="142"/>
      <c r="X367" s="142"/>
    </row>
    <row r="368" spans="1:24" s="1" customFormat="1" ht="15" customHeight="1" x14ac:dyDescent="0.2">
      <c r="A368" s="174"/>
      <c r="B368" s="135"/>
      <c r="C368" s="175"/>
      <c r="D368" s="177"/>
      <c r="E368" s="177"/>
      <c r="F368" s="177"/>
      <c r="G368" s="142"/>
      <c r="H368" s="142"/>
      <c r="I368" s="142"/>
      <c r="J368" s="142"/>
      <c r="K368" s="142"/>
      <c r="L368" s="142"/>
      <c r="M368" s="142"/>
      <c r="N368" s="142"/>
      <c r="O368" s="142"/>
      <c r="P368" s="142"/>
      <c r="Q368" s="142"/>
      <c r="R368" s="142"/>
      <c r="S368" s="142"/>
      <c r="T368" s="142"/>
      <c r="U368" s="142"/>
      <c r="V368" s="142"/>
      <c r="W368" s="142"/>
      <c r="X368" s="142"/>
    </row>
    <row r="369" spans="1:24" s="1" customFormat="1" ht="15" customHeight="1" x14ac:dyDescent="0.2">
      <c r="A369" s="174"/>
      <c r="B369" s="135"/>
      <c r="C369" s="175"/>
      <c r="D369" s="177"/>
      <c r="E369" s="177"/>
      <c r="F369" s="177"/>
      <c r="G369" s="142"/>
      <c r="H369" s="142"/>
      <c r="I369" s="142"/>
      <c r="J369" s="142"/>
      <c r="K369" s="142"/>
      <c r="L369" s="142"/>
      <c r="M369" s="142"/>
      <c r="N369" s="142"/>
      <c r="O369" s="142"/>
      <c r="P369" s="142"/>
      <c r="Q369" s="142"/>
      <c r="R369" s="142"/>
      <c r="S369" s="142"/>
      <c r="T369" s="142"/>
      <c r="U369" s="142"/>
      <c r="V369" s="142"/>
      <c r="W369" s="142"/>
      <c r="X369" s="142"/>
    </row>
    <row r="370" spans="1:24" s="1" customFormat="1" ht="15" customHeight="1" x14ac:dyDescent="0.2">
      <c r="A370" s="174"/>
      <c r="B370" s="135"/>
      <c r="C370" s="175"/>
      <c r="D370" s="177"/>
      <c r="E370" s="177"/>
      <c r="F370" s="177"/>
      <c r="G370" s="142"/>
      <c r="H370" s="142"/>
      <c r="I370" s="142"/>
      <c r="J370" s="142"/>
      <c r="K370" s="142"/>
      <c r="L370" s="142"/>
      <c r="M370" s="142"/>
      <c r="N370" s="142"/>
      <c r="O370" s="142"/>
      <c r="P370" s="142"/>
      <c r="Q370" s="142"/>
      <c r="R370" s="142"/>
      <c r="S370" s="142"/>
      <c r="T370" s="142"/>
      <c r="U370" s="142"/>
      <c r="V370" s="142"/>
      <c r="W370" s="142"/>
      <c r="X370" s="142"/>
    </row>
    <row r="371" spans="1:24" s="1" customFormat="1" ht="15" customHeight="1" x14ac:dyDescent="0.2">
      <c r="A371" s="174"/>
      <c r="B371" s="135"/>
      <c r="C371" s="175"/>
      <c r="D371" s="177"/>
      <c r="E371" s="177"/>
      <c r="F371" s="177"/>
      <c r="G371" s="142"/>
      <c r="H371" s="142"/>
      <c r="I371" s="142"/>
      <c r="J371" s="142"/>
      <c r="K371" s="142"/>
      <c r="L371" s="142"/>
      <c r="M371" s="142"/>
      <c r="N371" s="142"/>
      <c r="O371" s="142"/>
      <c r="P371" s="142"/>
      <c r="Q371" s="142"/>
      <c r="R371" s="142"/>
      <c r="S371" s="142"/>
      <c r="T371" s="142"/>
      <c r="U371" s="142"/>
      <c r="V371" s="142"/>
      <c r="W371" s="142"/>
      <c r="X371" s="142"/>
    </row>
    <row r="372" spans="1:24" s="1" customFormat="1" ht="15" customHeight="1" x14ac:dyDescent="0.2">
      <c r="A372" s="174"/>
      <c r="B372" s="135"/>
      <c r="C372" s="175"/>
      <c r="D372" s="177"/>
      <c r="E372" s="177"/>
      <c r="F372" s="177"/>
      <c r="G372" s="142"/>
      <c r="H372" s="142"/>
      <c r="I372" s="142"/>
      <c r="J372" s="142"/>
      <c r="K372" s="142"/>
      <c r="L372" s="142"/>
      <c r="M372" s="142"/>
      <c r="N372" s="142"/>
      <c r="O372" s="142"/>
      <c r="P372" s="142"/>
      <c r="Q372" s="142"/>
      <c r="R372" s="142"/>
      <c r="S372" s="142"/>
      <c r="T372" s="142"/>
      <c r="U372" s="142"/>
      <c r="V372" s="142"/>
      <c r="W372" s="142"/>
      <c r="X372" s="142"/>
    </row>
    <row r="373" spans="1:24" s="1" customFormat="1" ht="15" customHeight="1" x14ac:dyDescent="0.2">
      <c r="A373" s="174"/>
      <c r="B373" s="135"/>
      <c r="C373" s="175"/>
      <c r="D373" s="177"/>
      <c r="E373" s="177"/>
      <c r="F373" s="177"/>
      <c r="G373" s="142"/>
      <c r="H373" s="142"/>
      <c r="I373" s="142"/>
      <c r="J373" s="142"/>
      <c r="K373" s="142"/>
      <c r="L373" s="142"/>
      <c r="M373" s="142"/>
      <c r="N373" s="142"/>
      <c r="O373" s="142"/>
      <c r="P373" s="142"/>
      <c r="Q373" s="142"/>
      <c r="R373" s="142"/>
      <c r="S373" s="142"/>
      <c r="T373" s="142"/>
      <c r="U373" s="142"/>
      <c r="V373" s="142"/>
      <c r="W373" s="142"/>
      <c r="X373" s="142"/>
    </row>
    <row r="374" spans="1:24" s="1" customFormat="1" ht="15" customHeight="1" x14ac:dyDescent="0.2">
      <c r="A374" s="174"/>
      <c r="B374" s="135"/>
      <c r="C374" s="175"/>
      <c r="D374" s="177"/>
      <c r="E374" s="177"/>
      <c r="F374" s="177"/>
      <c r="G374" s="142"/>
      <c r="H374" s="142"/>
      <c r="I374" s="142"/>
      <c r="J374" s="142"/>
      <c r="K374" s="142"/>
      <c r="L374" s="142"/>
      <c r="M374" s="142"/>
      <c r="N374" s="142"/>
      <c r="O374" s="142"/>
      <c r="P374" s="142"/>
      <c r="Q374" s="142"/>
      <c r="R374" s="142"/>
      <c r="S374" s="142"/>
      <c r="T374" s="142"/>
      <c r="U374" s="142"/>
      <c r="V374" s="142"/>
      <c r="W374" s="142"/>
      <c r="X374" s="142"/>
    </row>
    <row r="375" spans="1:24" s="1" customFormat="1" ht="15" customHeight="1" x14ac:dyDescent="0.2">
      <c r="A375" s="174"/>
      <c r="B375" s="135"/>
      <c r="C375" s="175"/>
      <c r="D375" s="177"/>
      <c r="E375" s="177"/>
      <c r="F375" s="177"/>
      <c r="G375" s="142"/>
      <c r="H375" s="142"/>
      <c r="I375" s="142"/>
      <c r="J375" s="142"/>
      <c r="K375" s="142"/>
      <c r="L375" s="142"/>
      <c r="M375" s="142"/>
      <c r="N375" s="142"/>
      <c r="O375" s="142"/>
      <c r="P375" s="142"/>
      <c r="Q375" s="142"/>
      <c r="R375" s="142"/>
      <c r="S375" s="142"/>
      <c r="T375" s="142"/>
      <c r="U375" s="142"/>
      <c r="V375" s="142"/>
      <c r="W375" s="142"/>
      <c r="X375" s="142"/>
    </row>
    <row r="376" spans="1:24" s="1" customFormat="1" ht="15" customHeight="1" x14ac:dyDescent="0.2">
      <c r="A376" s="174"/>
      <c r="B376" s="135"/>
      <c r="C376" s="175"/>
      <c r="D376" s="177"/>
      <c r="E376" s="177"/>
      <c r="F376" s="177"/>
      <c r="G376" s="142"/>
      <c r="H376" s="142"/>
      <c r="I376" s="142"/>
      <c r="J376" s="142"/>
      <c r="K376" s="142"/>
      <c r="L376" s="142"/>
      <c r="M376" s="142"/>
      <c r="N376" s="142"/>
      <c r="O376" s="142"/>
      <c r="P376" s="142"/>
      <c r="Q376" s="142"/>
      <c r="R376" s="142"/>
      <c r="S376" s="142"/>
      <c r="T376" s="142"/>
      <c r="U376" s="142"/>
      <c r="V376" s="142"/>
      <c r="W376" s="142"/>
      <c r="X376" s="142"/>
    </row>
    <row r="377" spans="1:24" s="1" customFormat="1" ht="15" customHeight="1" x14ac:dyDescent="0.2">
      <c r="A377" s="174"/>
      <c r="B377" s="135"/>
      <c r="C377" s="175"/>
      <c r="D377" s="177"/>
      <c r="E377" s="177"/>
      <c r="F377" s="177"/>
      <c r="G377" s="142"/>
      <c r="H377" s="142"/>
      <c r="I377" s="142"/>
      <c r="J377" s="142"/>
      <c r="K377" s="142"/>
      <c r="L377" s="142"/>
      <c r="M377" s="142"/>
      <c r="N377" s="142"/>
      <c r="O377" s="142"/>
      <c r="P377" s="142"/>
      <c r="Q377" s="142"/>
      <c r="R377" s="142"/>
      <c r="S377" s="142"/>
      <c r="T377" s="142"/>
      <c r="U377" s="142"/>
      <c r="V377" s="142"/>
      <c r="W377" s="142"/>
      <c r="X377" s="142"/>
    </row>
    <row r="378" spans="1:24" s="1" customFormat="1" ht="15" customHeight="1" x14ac:dyDescent="0.2">
      <c r="A378" s="174"/>
      <c r="B378" s="135"/>
      <c r="C378" s="175"/>
      <c r="D378" s="177"/>
      <c r="E378" s="177"/>
      <c r="F378" s="177"/>
      <c r="G378" s="142"/>
      <c r="H378" s="142"/>
      <c r="I378" s="142"/>
      <c r="J378" s="142"/>
      <c r="K378" s="142"/>
      <c r="L378" s="142"/>
      <c r="M378" s="142"/>
      <c r="N378" s="142"/>
      <c r="O378" s="142"/>
      <c r="P378" s="142"/>
      <c r="Q378" s="142"/>
      <c r="R378" s="142"/>
      <c r="S378" s="142"/>
      <c r="T378" s="142"/>
      <c r="U378" s="142"/>
      <c r="V378" s="142"/>
      <c r="W378" s="142"/>
      <c r="X378" s="142"/>
    </row>
    <row r="379" spans="1:24" s="1" customFormat="1" ht="15" customHeight="1" x14ac:dyDescent="0.2">
      <c r="A379" s="174"/>
      <c r="B379" s="135"/>
      <c r="C379" s="175"/>
      <c r="D379" s="177"/>
      <c r="E379" s="177"/>
      <c r="F379" s="177"/>
      <c r="G379" s="142"/>
      <c r="H379" s="142"/>
      <c r="I379" s="142"/>
      <c r="J379" s="142"/>
      <c r="K379" s="142"/>
      <c r="L379" s="142"/>
      <c r="M379" s="142"/>
      <c r="N379" s="142"/>
      <c r="O379" s="142"/>
      <c r="P379" s="142"/>
      <c r="Q379" s="142"/>
      <c r="R379" s="142"/>
      <c r="S379" s="142"/>
      <c r="T379" s="142"/>
      <c r="U379" s="142"/>
      <c r="V379" s="142"/>
      <c r="W379" s="142"/>
      <c r="X379" s="142"/>
    </row>
    <row r="380" spans="1:24" s="1" customFormat="1" ht="15" customHeight="1" x14ac:dyDescent="0.2">
      <c r="A380" s="174"/>
      <c r="B380" s="135"/>
      <c r="C380" s="175"/>
      <c r="D380" s="177"/>
      <c r="E380" s="177"/>
      <c r="F380" s="177"/>
      <c r="G380" s="142"/>
      <c r="H380" s="142"/>
      <c r="I380" s="142"/>
      <c r="J380" s="142"/>
      <c r="K380" s="142"/>
      <c r="L380" s="142"/>
      <c r="M380" s="142"/>
      <c r="N380" s="142"/>
      <c r="O380" s="142"/>
      <c r="P380" s="142"/>
      <c r="Q380" s="142"/>
      <c r="R380" s="142"/>
      <c r="S380" s="142"/>
      <c r="T380" s="142"/>
      <c r="U380" s="142"/>
      <c r="V380" s="142"/>
      <c r="W380" s="142"/>
      <c r="X380" s="142"/>
    </row>
    <row r="381" spans="1:24" s="1" customFormat="1" ht="15" customHeight="1" x14ac:dyDescent="0.2">
      <c r="A381" s="174"/>
      <c r="B381" s="135"/>
      <c r="C381" s="175"/>
      <c r="D381" s="177"/>
      <c r="E381" s="177"/>
      <c r="F381" s="177"/>
      <c r="G381" s="142"/>
      <c r="H381" s="142"/>
      <c r="I381" s="142"/>
      <c r="J381" s="142"/>
      <c r="K381" s="142"/>
      <c r="L381" s="142"/>
      <c r="M381" s="142"/>
      <c r="N381" s="142"/>
      <c r="O381" s="142"/>
      <c r="P381" s="142"/>
      <c r="Q381" s="142"/>
      <c r="R381" s="142"/>
      <c r="S381" s="142"/>
      <c r="T381" s="142"/>
      <c r="U381" s="142"/>
      <c r="V381" s="142"/>
      <c r="W381" s="142"/>
      <c r="X381" s="142"/>
    </row>
    <row r="382" spans="1:24" s="1" customFormat="1" ht="15" customHeight="1" x14ac:dyDescent="0.2">
      <c r="A382" s="174"/>
      <c r="B382" s="135"/>
      <c r="C382" s="175"/>
      <c r="D382" s="177"/>
      <c r="E382" s="177"/>
      <c r="F382" s="177"/>
      <c r="G382" s="142"/>
      <c r="H382" s="142"/>
      <c r="I382" s="142"/>
      <c r="J382" s="142"/>
      <c r="K382" s="142"/>
      <c r="L382" s="142"/>
      <c r="M382" s="142"/>
      <c r="N382" s="142"/>
      <c r="O382" s="142"/>
      <c r="P382" s="142"/>
      <c r="Q382" s="142"/>
      <c r="R382" s="142"/>
      <c r="S382" s="142"/>
      <c r="T382" s="142"/>
      <c r="U382" s="142"/>
      <c r="V382" s="142"/>
      <c r="W382" s="142"/>
      <c r="X382" s="142"/>
    </row>
    <row r="383" spans="1:24" s="1" customFormat="1" ht="15" customHeight="1" x14ac:dyDescent="0.2">
      <c r="A383" s="174"/>
      <c r="B383" s="135"/>
      <c r="C383" s="175"/>
      <c r="D383" s="177"/>
      <c r="E383" s="177"/>
      <c r="F383" s="177"/>
      <c r="G383" s="142"/>
      <c r="H383" s="142"/>
      <c r="I383" s="142"/>
      <c r="J383" s="142"/>
      <c r="K383" s="142"/>
      <c r="L383" s="142"/>
      <c r="M383" s="142"/>
      <c r="N383" s="142"/>
      <c r="O383" s="142"/>
      <c r="P383" s="142"/>
      <c r="Q383" s="142"/>
      <c r="R383" s="142"/>
      <c r="S383" s="142"/>
      <c r="T383" s="142"/>
      <c r="U383" s="142"/>
      <c r="V383" s="142"/>
      <c r="W383" s="142"/>
      <c r="X383" s="142"/>
    </row>
    <row r="384" spans="1:24" s="1" customFormat="1" ht="15" customHeight="1" x14ac:dyDescent="0.2">
      <c r="A384" s="174"/>
      <c r="B384" s="135"/>
      <c r="C384" s="175"/>
      <c r="D384" s="177"/>
      <c r="E384" s="177"/>
      <c r="F384" s="177"/>
      <c r="G384" s="142"/>
      <c r="H384" s="142"/>
      <c r="I384" s="142"/>
      <c r="J384" s="142"/>
      <c r="K384" s="142"/>
      <c r="L384" s="142"/>
      <c r="M384" s="142"/>
      <c r="N384" s="142"/>
      <c r="O384" s="142"/>
      <c r="P384" s="142"/>
      <c r="Q384" s="142"/>
      <c r="R384" s="142"/>
      <c r="S384" s="142"/>
      <c r="T384" s="142"/>
      <c r="U384" s="142"/>
      <c r="V384" s="142"/>
      <c r="W384" s="142"/>
      <c r="X384" s="142"/>
    </row>
    <row r="385" spans="1:24" s="1" customFormat="1" ht="15" customHeight="1" x14ac:dyDescent="0.2">
      <c r="A385" s="174"/>
      <c r="B385" s="135"/>
      <c r="C385" s="175"/>
      <c r="D385" s="177"/>
      <c r="E385" s="177"/>
      <c r="F385" s="177"/>
      <c r="G385" s="142"/>
      <c r="H385" s="142"/>
      <c r="I385" s="142"/>
      <c r="J385" s="142"/>
      <c r="K385" s="142"/>
      <c r="L385" s="142"/>
      <c r="M385" s="142"/>
      <c r="N385" s="142"/>
      <c r="O385" s="142"/>
      <c r="P385" s="142"/>
      <c r="Q385" s="142"/>
      <c r="R385" s="142"/>
      <c r="S385" s="142"/>
      <c r="T385" s="142"/>
      <c r="U385" s="142"/>
      <c r="V385" s="142"/>
      <c r="W385" s="142"/>
      <c r="X385" s="142"/>
    </row>
    <row r="386" spans="1:24" s="1" customFormat="1" ht="15" customHeight="1" x14ac:dyDescent="0.2">
      <c r="A386" s="174"/>
      <c r="B386" s="135"/>
      <c r="C386" s="175"/>
      <c r="D386" s="177"/>
      <c r="E386" s="177"/>
      <c r="F386" s="177"/>
      <c r="G386" s="142"/>
      <c r="H386" s="142"/>
      <c r="I386" s="142"/>
      <c r="J386" s="142"/>
      <c r="K386" s="142"/>
      <c r="L386" s="142"/>
      <c r="M386" s="142"/>
      <c r="N386" s="142"/>
      <c r="O386" s="142"/>
      <c r="P386" s="142"/>
      <c r="Q386" s="142"/>
      <c r="R386" s="142"/>
      <c r="S386" s="142"/>
      <c r="T386" s="142"/>
      <c r="U386" s="142"/>
      <c r="V386" s="142"/>
      <c r="W386" s="142"/>
      <c r="X386" s="142"/>
    </row>
    <row r="387" spans="1:24" s="1" customFormat="1" ht="15" customHeight="1" x14ac:dyDescent="0.2">
      <c r="A387" s="174"/>
      <c r="B387" s="135"/>
      <c r="C387" s="175"/>
      <c r="D387" s="177"/>
      <c r="E387" s="177"/>
      <c r="F387" s="177"/>
      <c r="G387" s="142"/>
      <c r="H387" s="142"/>
      <c r="I387" s="142"/>
      <c r="J387" s="142"/>
      <c r="K387" s="142"/>
      <c r="L387" s="142"/>
      <c r="M387" s="142"/>
      <c r="N387" s="142"/>
      <c r="O387" s="142"/>
      <c r="P387" s="142"/>
      <c r="Q387" s="142"/>
      <c r="R387" s="142"/>
      <c r="S387" s="142"/>
      <c r="T387" s="142"/>
      <c r="U387" s="142"/>
      <c r="V387" s="142"/>
      <c r="W387" s="142"/>
      <c r="X387" s="142"/>
    </row>
    <row r="388" spans="1:24" s="1" customFormat="1" ht="15" customHeight="1" x14ac:dyDescent="0.2">
      <c r="A388" s="174"/>
      <c r="B388" s="135"/>
      <c r="C388" s="175"/>
      <c r="D388" s="177"/>
      <c r="E388" s="177"/>
      <c r="F388" s="177"/>
      <c r="G388" s="142"/>
      <c r="H388" s="142"/>
      <c r="I388" s="142"/>
      <c r="J388" s="142"/>
      <c r="K388" s="142"/>
      <c r="L388" s="142"/>
      <c r="M388" s="142"/>
      <c r="N388" s="142"/>
      <c r="O388" s="142"/>
      <c r="P388" s="142"/>
      <c r="Q388" s="142"/>
      <c r="R388" s="142"/>
      <c r="S388" s="142"/>
      <c r="T388" s="142"/>
      <c r="U388" s="142"/>
      <c r="V388" s="142"/>
      <c r="W388" s="142"/>
      <c r="X388" s="142"/>
    </row>
    <row r="389" spans="1:24" s="1" customFormat="1" ht="15" customHeight="1" x14ac:dyDescent="0.2">
      <c r="A389" s="174"/>
      <c r="B389" s="135"/>
      <c r="C389" s="175"/>
      <c r="D389" s="177"/>
      <c r="E389" s="177"/>
      <c r="F389" s="177"/>
      <c r="G389" s="142"/>
      <c r="H389" s="142"/>
      <c r="I389" s="142"/>
      <c r="J389" s="142"/>
      <c r="K389" s="142"/>
      <c r="L389" s="142"/>
      <c r="M389" s="142"/>
      <c r="N389" s="142"/>
      <c r="O389" s="142"/>
      <c r="P389" s="142"/>
      <c r="Q389" s="142"/>
      <c r="R389" s="142"/>
      <c r="S389" s="142"/>
      <c r="T389" s="142"/>
      <c r="U389" s="142"/>
      <c r="V389" s="142"/>
      <c r="W389" s="142"/>
      <c r="X389" s="142"/>
    </row>
    <row r="390" spans="1:24" s="1" customFormat="1" ht="15" customHeight="1" x14ac:dyDescent="0.2">
      <c r="A390" s="174"/>
      <c r="B390" s="135"/>
      <c r="C390" s="175"/>
      <c r="D390" s="177"/>
      <c r="E390" s="177"/>
      <c r="F390" s="177"/>
      <c r="G390" s="142"/>
      <c r="H390" s="142"/>
      <c r="I390" s="142"/>
      <c r="J390" s="142"/>
      <c r="K390" s="142"/>
      <c r="L390" s="142"/>
      <c r="M390" s="142"/>
      <c r="N390" s="142"/>
      <c r="O390" s="142"/>
      <c r="P390" s="142"/>
      <c r="Q390" s="142"/>
      <c r="R390" s="142"/>
      <c r="S390" s="142"/>
      <c r="T390" s="142"/>
      <c r="U390" s="142"/>
      <c r="V390" s="142"/>
      <c r="W390" s="142"/>
      <c r="X390" s="142"/>
    </row>
    <row r="391" spans="1:24" s="1" customFormat="1" ht="15" customHeight="1" x14ac:dyDescent="0.2">
      <c r="A391" s="174"/>
      <c r="B391" s="135"/>
      <c r="C391" s="175"/>
      <c r="D391" s="177"/>
      <c r="E391" s="177"/>
      <c r="F391" s="177"/>
      <c r="G391" s="142"/>
      <c r="H391" s="142"/>
      <c r="I391" s="142"/>
      <c r="J391" s="142"/>
      <c r="K391" s="142"/>
      <c r="L391" s="142"/>
      <c r="M391" s="142"/>
      <c r="N391" s="142"/>
      <c r="O391" s="142"/>
      <c r="P391" s="142"/>
      <c r="Q391" s="142"/>
      <c r="R391" s="142"/>
      <c r="S391" s="142"/>
      <c r="T391" s="142"/>
      <c r="U391" s="142"/>
      <c r="V391" s="142"/>
      <c r="W391" s="142"/>
      <c r="X391" s="142"/>
    </row>
    <row r="392" spans="1:24" s="1" customFormat="1" ht="15" customHeight="1" x14ac:dyDescent="0.2">
      <c r="A392" s="174"/>
      <c r="B392" s="135"/>
      <c r="C392" s="175"/>
      <c r="D392" s="177"/>
      <c r="E392" s="177"/>
      <c r="F392" s="177"/>
      <c r="G392" s="142"/>
      <c r="H392" s="142"/>
      <c r="I392" s="142"/>
      <c r="J392" s="142"/>
      <c r="K392" s="142"/>
      <c r="L392" s="142"/>
      <c r="M392" s="142"/>
      <c r="N392" s="142"/>
      <c r="O392" s="142"/>
      <c r="P392" s="142"/>
      <c r="Q392" s="142"/>
      <c r="R392" s="142"/>
      <c r="S392" s="142"/>
      <c r="T392" s="142"/>
      <c r="U392" s="142"/>
      <c r="V392" s="142"/>
      <c r="W392" s="142"/>
      <c r="X392" s="142"/>
    </row>
    <row r="393" spans="1:24" s="1" customFormat="1" ht="15" customHeight="1" x14ac:dyDescent="0.2">
      <c r="A393" s="174"/>
      <c r="B393" s="135"/>
      <c r="C393" s="175"/>
      <c r="D393" s="177"/>
      <c r="E393" s="177"/>
      <c r="F393" s="177"/>
      <c r="G393" s="142"/>
      <c r="H393" s="142"/>
      <c r="I393" s="142"/>
      <c r="J393" s="142"/>
      <c r="K393" s="142"/>
      <c r="L393" s="142"/>
      <c r="M393" s="142"/>
      <c r="N393" s="142"/>
      <c r="O393" s="142"/>
      <c r="P393" s="142"/>
      <c r="Q393" s="142"/>
      <c r="R393" s="142"/>
      <c r="S393" s="142"/>
      <c r="T393" s="142"/>
      <c r="U393" s="142"/>
      <c r="V393" s="142"/>
      <c r="W393" s="142"/>
      <c r="X393" s="142"/>
    </row>
    <row r="394" spans="1:24" s="1" customFormat="1" ht="15" customHeight="1" x14ac:dyDescent="0.2">
      <c r="A394" s="174"/>
      <c r="B394" s="135"/>
      <c r="C394" s="175"/>
      <c r="D394" s="177"/>
      <c r="E394" s="177"/>
      <c r="F394" s="177"/>
      <c r="G394" s="142"/>
      <c r="H394" s="142"/>
      <c r="I394" s="142"/>
      <c r="J394" s="142"/>
      <c r="K394" s="142"/>
      <c r="L394" s="142"/>
      <c r="M394" s="142"/>
      <c r="N394" s="142"/>
      <c r="O394" s="142"/>
      <c r="P394" s="142"/>
      <c r="Q394" s="142"/>
      <c r="R394" s="142"/>
      <c r="S394" s="142"/>
      <c r="T394" s="142"/>
      <c r="U394" s="142"/>
      <c r="V394" s="142"/>
      <c r="W394" s="142"/>
      <c r="X394" s="142"/>
    </row>
    <row r="395" spans="1:24" s="1" customFormat="1" ht="15" customHeight="1" x14ac:dyDescent="0.2">
      <c r="A395" s="174"/>
      <c r="B395" s="135"/>
      <c r="C395" s="175"/>
      <c r="D395" s="177"/>
      <c r="E395" s="177"/>
      <c r="F395" s="177"/>
      <c r="G395" s="142"/>
      <c r="H395" s="142"/>
      <c r="I395" s="142"/>
      <c r="J395" s="142"/>
      <c r="K395" s="142"/>
      <c r="L395" s="142"/>
      <c r="M395" s="142"/>
      <c r="N395" s="142"/>
      <c r="O395" s="142"/>
      <c r="P395" s="142"/>
      <c r="Q395" s="142"/>
      <c r="R395" s="142"/>
      <c r="S395" s="142"/>
      <c r="T395" s="142"/>
      <c r="U395" s="142"/>
      <c r="V395" s="142"/>
      <c r="W395" s="142"/>
      <c r="X395" s="142"/>
    </row>
    <row r="396" spans="1:24" s="1" customFormat="1" ht="15" customHeight="1" x14ac:dyDescent="0.2">
      <c r="A396" s="174"/>
      <c r="B396" s="135"/>
      <c r="C396" s="175"/>
      <c r="D396" s="177"/>
      <c r="E396" s="177"/>
      <c r="F396" s="177"/>
      <c r="G396" s="142"/>
      <c r="H396" s="142"/>
      <c r="I396" s="142"/>
      <c r="J396" s="142"/>
      <c r="K396" s="142"/>
      <c r="L396" s="142"/>
      <c r="M396" s="142"/>
      <c r="N396" s="142"/>
      <c r="O396" s="142"/>
      <c r="P396" s="142"/>
      <c r="Q396" s="142"/>
      <c r="R396" s="142"/>
      <c r="S396" s="142"/>
      <c r="T396" s="142"/>
      <c r="U396" s="142"/>
      <c r="V396" s="142"/>
      <c r="W396" s="142"/>
      <c r="X396" s="142"/>
    </row>
    <row r="397" spans="1:24" s="1" customFormat="1" ht="15" customHeight="1" x14ac:dyDescent="0.2">
      <c r="A397" s="174"/>
      <c r="B397" s="135"/>
      <c r="C397" s="175"/>
      <c r="D397" s="177"/>
      <c r="E397" s="177"/>
      <c r="F397" s="177"/>
      <c r="G397" s="142"/>
      <c r="H397" s="142"/>
      <c r="I397" s="142"/>
      <c r="J397" s="142"/>
      <c r="K397" s="142"/>
      <c r="L397" s="142"/>
      <c r="M397" s="142"/>
      <c r="N397" s="142"/>
      <c r="O397" s="142"/>
      <c r="P397" s="142"/>
      <c r="Q397" s="142"/>
      <c r="R397" s="142"/>
      <c r="S397" s="142"/>
      <c r="T397" s="142"/>
      <c r="U397" s="142"/>
      <c r="V397" s="142"/>
      <c r="W397" s="142"/>
      <c r="X397" s="142"/>
    </row>
    <row r="398" spans="1:24" s="1" customFormat="1" ht="15" customHeight="1" x14ac:dyDescent="0.2">
      <c r="A398" s="174"/>
      <c r="B398" s="135"/>
      <c r="C398" s="175"/>
      <c r="D398" s="177"/>
      <c r="E398" s="177"/>
      <c r="F398" s="177"/>
      <c r="G398" s="142"/>
      <c r="H398" s="142"/>
      <c r="I398" s="142"/>
      <c r="J398" s="142"/>
      <c r="K398" s="142"/>
      <c r="L398" s="142"/>
      <c r="M398" s="142"/>
      <c r="N398" s="142"/>
      <c r="O398" s="142"/>
      <c r="P398" s="142"/>
      <c r="Q398" s="142"/>
      <c r="R398" s="142"/>
      <c r="S398" s="142"/>
      <c r="T398" s="142"/>
      <c r="U398" s="142"/>
      <c r="V398" s="142"/>
      <c r="W398" s="142"/>
      <c r="X398" s="142"/>
    </row>
    <row r="399" spans="1:24" s="1" customFormat="1" ht="15" customHeight="1" x14ac:dyDescent="0.2">
      <c r="A399" s="174"/>
      <c r="B399" s="135"/>
      <c r="C399" s="175"/>
      <c r="D399" s="177"/>
      <c r="E399" s="177"/>
      <c r="F399" s="177"/>
      <c r="G399" s="142"/>
      <c r="H399" s="142"/>
      <c r="I399" s="142"/>
      <c r="J399" s="142"/>
      <c r="K399" s="142"/>
      <c r="L399" s="142"/>
      <c r="M399" s="142"/>
      <c r="N399" s="142"/>
      <c r="O399" s="142"/>
      <c r="P399" s="142"/>
      <c r="Q399" s="142"/>
      <c r="R399" s="142"/>
      <c r="S399" s="142"/>
      <c r="T399" s="142"/>
      <c r="U399" s="142"/>
      <c r="V399" s="142"/>
      <c r="W399" s="142"/>
      <c r="X399" s="142"/>
    </row>
    <row r="400" spans="1:24" s="1" customFormat="1" ht="15" customHeight="1" x14ac:dyDescent="0.2">
      <c r="A400" s="174"/>
      <c r="B400" s="135"/>
      <c r="C400" s="175"/>
      <c r="D400" s="177"/>
      <c r="E400" s="177"/>
      <c r="F400" s="177"/>
      <c r="G400" s="142"/>
      <c r="H400" s="142"/>
      <c r="I400" s="142"/>
      <c r="J400" s="142"/>
      <c r="K400" s="142"/>
      <c r="L400" s="142"/>
      <c r="M400" s="142"/>
      <c r="N400" s="142"/>
      <c r="O400" s="142"/>
      <c r="P400" s="142"/>
      <c r="Q400" s="142"/>
      <c r="R400" s="142"/>
      <c r="S400" s="142"/>
      <c r="T400" s="142"/>
      <c r="U400" s="142"/>
      <c r="V400" s="142"/>
      <c r="W400" s="142"/>
      <c r="X400" s="142"/>
    </row>
    <row r="401" spans="1:24" s="1" customFormat="1" ht="15" customHeight="1" x14ac:dyDescent="0.2">
      <c r="A401" s="174"/>
      <c r="B401" s="135"/>
      <c r="C401" s="175"/>
      <c r="D401" s="177"/>
      <c r="E401" s="177"/>
      <c r="F401" s="177"/>
      <c r="G401" s="142"/>
      <c r="H401" s="142"/>
      <c r="I401" s="142"/>
      <c r="J401" s="142"/>
      <c r="K401" s="142"/>
      <c r="L401" s="142"/>
      <c r="M401" s="142"/>
      <c r="N401" s="142"/>
      <c r="O401" s="142"/>
      <c r="P401" s="142"/>
      <c r="Q401" s="142"/>
      <c r="R401" s="142"/>
      <c r="S401" s="142"/>
      <c r="T401" s="142"/>
      <c r="U401" s="142"/>
      <c r="V401" s="142"/>
      <c r="W401" s="142"/>
      <c r="X401" s="142"/>
    </row>
    <row r="402" spans="1:24" s="1" customFormat="1" ht="15" customHeight="1" x14ac:dyDescent="0.2">
      <c r="A402" s="174"/>
      <c r="B402" s="135"/>
      <c r="C402" s="175"/>
      <c r="D402" s="177"/>
      <c r="E402" s="177"/>
      <c r="F402" s="177"/>
      <c r="G402" s="142"/>
      <c r="H402" s="142"/>
      <c r="I402" s="142"/>
      <c r="J402" s="142"/>
      <c r="K402" s="142"/>
      <c r="L402" s="142"/>
      <c r="M402" s="142"/>
      <c r="N402" s="142"/>
      <c r="O402" s="142"/>
      <c r="P402" s="142"/>
      <c r="Q402" s="142"/>
      <c r="R402" s="142"/>
      <c r="S402" s="142"/>
      <c r="T402" s="142"/>
      <c r="U402" s="142"/>
      <c r="V402" s="142"/>
      <c r="W402" s="142"/>
      <c r="X402" s="142"/>
    </row>
    <row r="403" spans="1:24" s="1" customFormat="1" ht="15" customHeight="1" x14ac:dyDescent="0.2">
      <c r="A403" s="174"/>
      <c r="B403" s="135"/>
      <c r="C403" s="175"/>
      <c r="D403" s="177"/>
      <c r="E403" s="177"/>
      <c r="F403" s="177"/>
      <c r="G403" s="142"/>
      <c r="H403" s="142"/>
      <c r="I403" s="142"/>
      <c r="J403" s="142"/>
      <c r="K403" s="142"/>
      <c r="L403" s="142"/>
      <c r="M403" s="142"/>
      <c r="N403" s="142"/>
      <c r="O403" s="142"/>
      <c r="P403" s="142"/>
      <c r="Q403" s="142"/>
      <c r="R403" s="142"/>
      <c r="S403" s="142"/>
      <c r="T403" s="142"/>
      <c r="U403" s="142"/>
      <c r="V403" s="142"/>
      <c r="W403" s="142"/>
      <c r="X403" s="142"/>
    </row>
    <row r="404" spans="1:24" s="1" customFormat="1" ht="15" customHeight="1" x14ac:dyDescent="0.2">
      <c r="A404" s="174"/>
      <c r="B404" s="135"/>
      <c r="C404" s="175"/>
      <c r="D404" s="177"/>
      <c r="E404" s="177"/>
      <c r="F404" s="177"/>
      <c r="G404" s="142"/>
      <c r="H404" s="142"/>
      <c r="I404" s="142"/>
      <c r="J404" s="142"/>
      <c r="K404" s="142"/>
      <c r="L404" s="142"/>
      <c r="M404" s="142"/>
      <c r="N404" s="142"/>
      <c r="O404" s="142"/>
      <c r="P404" s="142"/>
      <c r="Q404" s="142"/>
      <c r="R404" s="142"/>
      <c r="S404" s="142"/>
      <c r="T404" s="142"/>
      <c r="U404" s="142"/>
      <c r="V404" s="142"/>
      <c r="W404" s="142"/>
      <c r="X404" s="142"/>
    </row>
    <row r="405" spans="1:24" s="1" customFormat="1" ht="15" customHeight="1" x14ac:dyDescent="0.2">
      <c r="A405" s="174"/>
      <c r="B405" s="135"/>
      <c r="C405" s="175"/>
      <c r="D405" s="177"/>
      <c r="E405" s="177"/>
      <c r="F405" s="177"/>
      <c r="G405" s="142"/>
      <c r="H405" s="142"/>
      <c r="I405" s="142"/>
      <c r="J405" s="142"/>
      <c r="K405" s="142"/>
      <c r="L405" s="142"/>
      <c r="M405" s="142"/>
      <c r="N405" s="142"/>
      <c r="O405" s="142"/>
      <c r="P405" s="142"/>
      <c r="Q405" s="142"/>
      <c r="R405" s="142"/>
      <c r="S405" s="142"/>
      <c r="T405" s="142"/>
      <c r="U405" s="142"/>
      <c r="V405" s="142"/>
      <c r="W405" s="142"/>
      <c r="X405" s="142"/>
    </row>
    <row r="406" spans="1:24" s="1" customFormat="1" ht="15" customHeight="1" x14ac:dyDescent="0.2">
      <c r="A406" s="174"/>
      <c r="B406" s="135"/>
      <c r="C406" s="175"/>
      <c r="D406" s="177"/>
      <c r="E406" s="177"/>
      <c r="F406" s="177"/>
      <c r="G406" s="142"/>
      <c r="H406" s="142"/>
      <c r="I406" s="142"/>
      <c r="J406" s="142"/>
      <c r="K406" s="142"/>
      <c r="L406" s="142"/>
      <c r="M406" s="142"/>
      <c r="N406" s="142"/>
      <c r="O406" s="142"/>
      <c r="P406" s="142"/>
      <c r="Q406" s="142"/>
      <c r="R406" s="142"/>
      <c r="S406" s="142"/>
      <c r="T406" s="142"/>
      <c r="U406" s="142"/>
      <c r="V406" s="142"/>
      <c r="W406" s="142"/>
      <c r="X406" s="142"/>
    </row>
    <row r="407" spans="1:24" s="1" customFormat="1" ht="15" customHeight="1" x14ac:dyDescent="0.2">
      <c r="A407" s="174"/>
      <c r="B407" s="135"/>
      <c r="C407" s="175"/>
      <c r="D407" s="177"/>
      <c r="E407" s="177"/>
      <c r="F407" s="177"/>
      <c r="G407" s="142"/>
      <c r="H407" s="142"/>
      <c r="I407" s="142"/>
      <c r="J407" s="142"/>
      <c r="K407" s="142"/>
      <c r="L407" s="142"/>
      <c r="M407" s="142"/>
      <c r="N407" s="142"/>
      <c r="O407" s="142"/>
      <c r="P407" s="142"/>
      <c r="Q407" s="142"/>
      <c r="R407" s="142"/>
      <c r="S407" s="142"/>
      <c r="T407" s="142"/>
      <c r="U407" s="142"/>
      <c r="V407" s="142"/>
      <c r="W407" s="142"/>
      <c r="X407" s="142"/>
    </row>
    <row r="408" spans="1:24" s="1" customFormat="1" ht="15" customHeight="1" x14ac:dyDescent="0.2">
      <c r="A408" s="174"/>
      <c r="B408" s="135"/>
      <c r="C408" s="175"/>
      <c r="D408" s="177"/>
      <c r="E408" s="177"/>
      <c r="F408" s="177"/>
      <c r="G408" s="142"/>
      <c r="H408" s="142"/>
      <c r="I408" s="142"/>
      <c r="J408" s="142"/>
      <c r="K408" s="142"/>
      <c r="L408" s="142"/>
      <c r="M408" s="142"/>
      <c r="N408" s="142"/>
      <c r="O408" s="142"/>
      <c r="P408" s="142"/>
      <c r="Q408" s="142"/>
      <c r="R408" s="142"/>
      <c r="S408" s="142"/>
      <c r="T408" s="142"/>
      <c r="U408" s="142"/>
      <c r="V408" s="142"/>
      <c r="W408" s="142"/>
      <c r="X408" s="142"/>
    </row>
    <row r="409" spans="1:24" s="1" customFormat="1" ht="15" customHeight="1" x14ac:dyDescent="0.2">
      <c r="A409" s="174"/>
      <c r="B409" s="135"/>
      <c r="C409" s="175"/>
      <c r="D409" s="177"/>
      <c r="E409" s="177"/>
      <c r="F409" s="177"/>
      <c r="G409" s="142"/>
      <c r="H409" s="142"/>
      <c r="I409" s="142"/>
      <c r="J409" s="142"/>
      <c r="K409" s="142"/>
      <c r="L409" s="142"/>
      <c r="M409" s="142"/>
      <c r="N409" s="142"/>
      <c r="O409" s="142"/>
      <c r="P409" s="142"/>
      <c r="Q409" s="142"/>
      <c r="R409" s="142"/>
      <c r="S409" s="142"/>
      <c r="T409" s="142"/>
      <c r="U409" s="142"/>
      <c r="V409" s="142"/>
      <c r="W409" s="142"/>
      <c r="X409" s="142"/>
    </row>
    <row r="410" spans="1:24" s="1" customFormat="1" ht="15" customHeight="1" x14ac:dyDescent="0.2">
      <c r="A410" s="174"/>
      <c r="B410" s="135"/>
      <c r="C410" s="175"/>
      <c r="D410" s="177"/>
      <c r="E410" s="177"/>
      <c r="F410" s="177"/>
      <c r="G410" s="142"/>
      <c r="H410" s="142"/>
      <c r="I410" s="142"/>
      <c r="J410" s="142"/>
      <c r="K410" s="142"/>
      <c r="L410" s="142"/>
      <c r="M410" s="142"/>
      <c r="N410" s="142"/>
      <c r="O410" s="142"/>
      <c r="P410" s="142"/>
      <c r="Q410" s="142"/>
      <c r="R410" s="142"/>
      <c r="S410" s="142"/>
      <c r="T410" s="142"/>
      <c r="U410" s="142"/>
      <c r="V410" s="142"/>
      <c r="W410" s="142"/>
      <c r="X410" s="142"/>
    </row>
    <row r="411" spans="1:24" s="1" customFormat="1" ht="15" customHeight="1" x14ac:dyDescent="0.2">
      <c r="A411" s="174"/>
      <c r="B411" s="135"/>
      <c r="C411" s="175"/>
      <c r="D411" s="177"/>
      <c r="E411" s="177"/>
      <c r="F411" s="177"/>
      <c r="G411" s="142"/>
      <c r="H411" s="142"/>
      <c r="I411" s="142"/>
      <c r="J411" s="142"/>
      <c r="K411" s="142"/>
      <c r="L411" s="142"/>
      <c r="M411" s="142"/>
      <c r="N411" s="142"/>
      <c r="O411" s="142"/>
      <c r="P411" s="142"/>
      <c r="Q411" s="142"/>
      <c r="R411" s="142"/>
      <c r="S411" s="142"/>
      <c r="T411" s="142"/>
      <c r="U411" s="142"/>
      <c r="V411" s="142"/>
      <c r="W411" s="142"/>
      <c r="X411" s="142"/>
    </row>
    <row r="412" spans="1:24" s="1" customFormat="1" ht="15" customHeight="1" x14ac:dyDescent="0.2">
      <c r="A412" s="174"/>
      <c r="B412" s="135"/>
      <c r="C412" s="175"/>
      <c r="D412" s="177"/>
      <c r="E412" s="177"/>
      <c r="F412" s="177"/>
      <c r="G412" s="142"/>
      <c r="H412" s="142"/>
      <c r="I412" s="142"/>
      <c r="J412" s="142"/>
      <c r="K412" s="142"/>
      <c r="L412" s="142"/>
      <c r="M412" s="142"/>
      <c r="N412" s="142"/>
      <c r="O412" s="142"/>
      <c r="P412" s="142"/>
      <c r="Q412" s="142"/>
      <c r="R412" s="142"/>
      <c r="S412" s="142"/>
      <c r="T412" s="142"/>
      <c r="U412" s="142"/>
      <c r="V412" s="142"/>
      <c r="W412" s="142"/>
      <c r="X412" s="142"/>
    </row>
    <row r="413" spans="1:24" s="1" customFormat="1" ht="15" customHeight="1" x14ac:dyDescent="0.2">
      <c r="A413" s="174"/>
      <c r="B413" s="135"/>
      <c r="C413" s="175"/>
      <c r="D413" s="177"/>
      <c r="E413" s="177"/>
      <c r="F413" s="177"/>
      <c r="G413" s="142"/>
      <c r="H413" s="142"/>
      <c r="I413" s="142"/>
      <c r="J413" s="142"/>
      <c r="K413" s="142"/>
      <c r="L413" s="142"/>
      <c r="M413" s="142"/>
      <c r="N413" s="142"/>
      <c r="O413" s="142"/>
      <c r="P413" s="142"/>
      <c r="Q413" s="142"/>
      <c r="R413" s="142"/>
      <c r="S413" s="142"/>
      <c r="T413" s="142"/>
      <c r="U413" s="142"/>
      <c r="V413" s="142"/>
      <c r="W413" s="142"/>
      <c r="X413" s="142"/>
    </row>
    <row r="414" spans="1:24" s="1" customFormat="1" ht="15" customHeight="1" x14ac:dyDescent="0.2">
      <c r="A414" s="174"/>
      <c r="B414" s="135"/>
      <c r="C414" s="175"/>
      <c r="D414" s="177"/>
      <c r="E414" s="177"/>
      <c r="F414" s="177"/>
      <c r="G414" s="142"/>
      <c r="H414" s="142"/>
      <c r="I414" s="142"/>
      <c r="J414" s="142"/>
      <c r="K414" s="142"/>
      <c r="L414" s="142"/>
      <c r="M414" s="142"/>
      <c r="N414" s="142"/>
      <c r="O414" s="142"/>
      <c r="P414" s="142"/>
      <c r="Q414" s="142"/>
      <c r="R414" s="142"/>
      <c r="S414" s="142"/>
      <c r="T414" s="142"/>
      <c r="U414" s="142"/>
      <c r="V414" s="142"/>
      <c r="W414" s="142"/>
      <c r="X414" s="142"/>
    </row>
    <row r="415" spans="1:24" s="1" customFormat="1" ht="15" customHeight="1" x14ac:dyDescent="0.2">
      <c r="A415" s="174"/>
      <c r="B415" s="135"/>
      <c r="C415" s="175"/>
      <c r="D415" s="177"/>
      <c r="E415" s="177"/>
      <c r="F415" s="177"/>
      <c r="G415" s="142"/>
      <c r="H415" s="142"/>
      <c r="I415" s="142"/>
      <c r="J415" s="142"/>
      <c r="K415" s="142"/>
      <c r="L415" s="142"/>
      <c r="M415" s="142"/>
      <c r="N415" s="142"/>
      <c r="O415" s="142"/>
      <c r="P415" s="142"/>
      <c r="Q415" s="142"/>
      <c r="R415" s="142"/>
      <c r="S415" s="142"/>
      <c r="T415" s="142"/>
      <c r="U415" s="142"/>
      <c r="V415" s="142"/>
      <c r="W415" s="142"/>
      <c r="X415" s="142"/>
    </row>
    <row r="416" spans="1:24" s="1" customFormat="1" ht="15" customHeight="1" x14ac:dyDescent="0.2">
      <c r="A416" s="174"/>
      <c r="B416" s="135"/>
      <c r="C416" s="175"/>
      <c r="D416" s="177"/>
      <c r="E416" s="177"/>
      <c r="F416" s="177"/>
      <c r="G416" s="142"/>
      <c r="H416" s="142"/>
      <c r="I416" s="142"/>
      <c r="J416" s="142"/>
      <c r="K416" s="142"/>
      <c r="L416" s="142"/>
      <c r="M416" s="142"/>
      <c r="N416" s="142"/>
      <c r="O416" s="142"/>
      <c r="P416" s="142"/>
      <c r="Q416" s="142"/>
      <c r="R416" s="142"/>
      <c r="S416" s="142"/>
      <c r="T416" s="142"/>
      <c r="U416" s="142"/>
      <c r="V416" s="142"/>
      <c r="W416" s="142"/>
      <c r="X416" s="142"/>
    </row>
    <row r="417" spans="1:24" s="1" customFormat="1" ht="15" customHeight="1" x14ac:dyDescent="0.2">
      <c r="A417" s="174"/>
      <c r="B417" s="135"/>
      <c r="C417" s="175"/>
      <c r="D417" s="177"/>
      <c r="E417" s="177"/>
      <c r="F417" s="177"/>
      <c r="G417" s="142"/>
      <c r="H417" s="142"/>
      <c r="I417" s="142"/>
      <c r="J417" s="142"/>
      <c r="K417" s="142"/>
      <c r="L417" s="142"/>
      <c r="M417" s="142"/>
      <c r="N417" s="142"/>
      <c r="O417" s="142"/>
      <c r="P417" s="142"/>
      <c r="Q417" s="142"/>
      <c r="R417" s="142"/>
      <c r="S417" s="142"/>
      <c r="T417" s="142"/>
      <c r="U417" s="142"/>
      <c r="V417" s="142"/>
      <c r="W417" s="142"/>
      <c r="X417" s="142"/>
    </row>
    <row r="418" spans="1:24" s="1" customFormat="1" ht="15" customHeight="1" x14ac:dyDescent="0.2">
      <c r="A418" s="174"/>
      <c r="B418" s="135"/>
      <c r="C418" s="175"/>
      <c r="D418" s="177"/>
      <c r="E418" s="177"/>
      <c r="F418" s="177"/>
      <c r="G418" s="142"/>
      <c r="H418" s="142"/>
      <c r="I418" s="142"/>
      <c r="J418" s="142"/>
      <c r="K418" s="142"/>
      <c r="L418" s="142"/>
      <c r="M418" s="142"/>
      <c r="N418" s="142"/>
      <c r="O418" s="142"/>
      <c r="P418" s="142"/>
      <c r="Q418" s="142"/>
      <c r="R418" s="142"/>
      <c r="S418" s="142"/>
      <c r="T418" s="142"/>
      <c r="U418" s="142"/>
      <c r="V418" s="142"/>
      <c r="W418" s="142"/>
      <c r="X418" s="142"/>
    </row>
    <row r="419" spans="1:24" s="1" customFormat="1" ht="15" customHeight="1" x14ac:dyDescent="0.2">
      <c r="A419" s="174"/>
      <c r="B419" s="135"/>
      <c r="C419" s="175"/>
      <c r="D419" s="177"/>
      <c r="E419" s="177"/>
      <c r="F419" s="177"/>
      <c r="G419" s="142"/>
      <c r="H419" s="142"/>
      <c r="I419" s="142"/>
      <c r="J419" s="142"/>
      <c r="K419" s="142"/>
      <c r="L419" s="142"/>
      <c r="M419" s="142"/>
      <c r="N419" s="142"/>
      <c r="O419" s="142"/>
      <c r="P419" s="142"/>
      <c r="Q419" s="142"/>
      <c r="R419" s="142"/>
      <c r="S419" s="142"/>
      <c r="T419" s="142"/>
      <c r="U419" s="142"/>
      <c r="V419" s="142"/>
      <c r="W419" s="142"/>
      <c r="X419" s="142"/>
    </row>
    <row r="420" spans="1:24" s="1" customFormat="1" ht="15" customHeight="1" x14ac:dyDescent="0.2">
      <c r="A420" s="174"/>
      <c r="B420" s="135"/>
      <c r="C420" s="175"/>
      <c r="D420" s="177"/>
      <c r="E420" s="177"/>
      <c r="F420" s="177"/>
      <c r="G420" s="142"/>
      <c r="H420" s="142"/>
      <c r="I420" s="142"/>
      <c r="J420" s="142"/>
      <c r="K420" s="142"/>
      <c r="L420" s="142"/>
      <c r="M420" s="142"/>
      <c r="N420" s="142"/>
      <c r="O420" s="142"/>
      <c r="P420" s="142"/>
      <c r="Q420" s="142"/>
      <c r="R420" s="142"/>
      <c r="S420" s="142"/>
      <c r="T420" s="142"/>
      <c r="U420" s="142"/>
      <c r="V420" s="142"/>
      <c r="W420" s="142"/>
      <c r="X420" s="142"/>
    </row>
    <row r="421" spans="1:24" s="1" customFormat="1" ht="15" customHeight="1" x14ac:dyDescent="0.2">
      <c r="A421" s="174"/>
      <c r="B421" s="135"/>
      <c r="C421" s="175"/>
      <c r="D421" s="177"/>
      <c r="E421" s="177"/>
      <c r="F421" s="177"/>
      <c r="G421" s="142"/>
      <c r="H421" s="142"/>
      <c r="I421" s="142"/>
      <c r="J421" s="142"/>
      <c r="K421" s="142"/>
      <c r="L421" s="142"/>
      <c r="M421" s="142"/>
      <c r="N421" s="142"/>
      <c r="O421" s="142"/>
      <c r="P421" s="142"/>
      <c r="Q421" s="142"/>
      <c r="R421" s="142"/>
      <c r="S421" s="142"/>
      <c r="T421" s="142"/>
      <c r="U421" s="142"/>
      <c r="V421" s="142"/>
      <c r="W421" s="142"/>
      <c r="X421" s="142"/>
    </row>
    <row r="422" spans="1:24" s="1" customFormat="1" ht="15" customHeight="1" x14ac:dyDescent="0.2">
      <c r="A422" s="174"/>
      <c r="B422" s="135"/>
      <c r="C422" s="175"/>
      <c r="D422" s="177"/>
      <c r="E422" s="177"/>
      <c r="F422" s="177"/>
      <c r="G422" s="142"/>
      <c r="H422" s="142"/>
      <c r="I422" s="142"/>
      <c r="J422" s="142"/>
      <c r="K422" s="142"/>
      <c r="L422" s="142"/>
      <c r="M422" s="142"/>
      <c r="N422" s="142"/>
      <c r="O422" s="142"/>
      <c r="P422" s="142"/>
      <c r="Q422" s="142"/>
      <c r="R422" s="142"/>
      <c r="S422" s="142"/>
      <c r="T422" s="142"/>
      <c r="U422" s="142"/>
      <c r="V422" s="142"/>
      <c r="W422" s="142"/>
      <c r="X422" s="142"/>
    </row>
    <row r="423" spans="1:24" s="1" customFormat="1" ht="15" customHeight="1" x14ac:dyDescent="0.2">
      <c r="A423" s="174"/>
      <c r="B423" s="135"/>
      <c r="C423" s="175"/>
      <c r="D423" s="177"/>
      <c r="E423" s="177"/>
      <c r="F423" s="177"/>
      <c r="G423" s="142"/>
      <c r="H423" s="142"/>
      <c r="I423" s="142"/>
      <c r="J423" s="142"/>
      <c r="K423" s="142"/>
      <c r="L423" s="142"/>
      <c r="M423" s="142"/>
      <c r="N423" s="142"/>
      <c r="O423" s="142"/>
      <c r="P423" s="142"/>
      <c r="Q423" s="142"/>
      <c r="R423" s="142"/>
      <c r="S423" s="142"/>
      <c r="T423" s="142"/>
      <c r="U423" s="142"/>
      <c r="V423" s="142"/>
      <c r="W423" s="142"/>
      <c r="X423" s="142"/>
    </row>
    <row r="424" spans="1:24" s="1" customFormat="1" ht="15" customHeight="1" x14ac:dyDescent="0.2">
      <c r="A424" s="174"/>
      <c r="B424" s="135"/>
      <c r="C424" s="175"/>
      <c r="D424" s="177"/>
      <c r="E424" s="177"/>
      <c r="F424" s="177"/>
      <c r="G424" s="142"/>
      <c r="H424" s="142"/>
      <c r="I424" s="142"/>
      <c r="J424" s="142"/>
      <c r="K424" s="142"/>
      <c r="L424" s="142"/>
      <c r="M424" s="142"/>
      <c r="N424" s="142"/>
      <c r="O424" s="142"/>
      <c r="P424" s="142"/>
      <c r="Q424" s="142"/>
      <c r="R424" s="142"/>
      <c r="S424" s="142"/>
      <c r="T424" s="142"/>
      <c r="U424" s="142"/>
      <c r="V424" s="142"/>
      <c r="W424" s="142"/>
      <c r="X424" s="142"/>
    </row>
    <row r="425" spans="1:24" s="1" customFormat="1" ht="15" customHeight="1" x14ac:dyDescent="0.2">
      <c r="A425" s="174"/>
      <c r="B425" s="135"/>
      <c r="C425" s="175"/>
      <c r="D425" s="177"/>
      <c r="E425" s="177"/>
      <c r="F425" s="177"/>
      <c r="G425" s="142"/>
      <c r="H425" s="142"/>
      <c r="I425" s="142"/>
      <c r="J425" s="142"/>
      <c r="K425" s="142"/>
      <c r="L425" s="142"/>
      <c r="M425" s="142"/>
      <c r="N425" s="142"/>
      <c r="O425" s="142"/>
      <c r="P425" s="142"/>
      <c r="Q425" s="142"/>
      <c r="R425" s="142"/>
      <c r="S425" s="142"/>
      <c r="T425" s="142"/>
      <c r="U425" s="142"/>
      <c r="V425" s="142"/>
      <c r="W425" s="142"/>
      <c r="X425" s="142"/>
    </row>
    <row r="426" spans="1:24" s="1" customFormat="1" ht="15" customHeight="1" x14ac:dyDescent="0.2">
      <c r="A426" s="174"/>
      <c r="B426" s="135"/>
      <c r="C426" s="175"/>
      <c r="D426" s="177"/>
      <c r="E426" s="177"/>
      <c r="F426" s="177"/>
      <c r="G426" s="142"/>
      <c r="H426" s="142"/>
      <c r="I426" s="142"/>
      <c r="J426" s="142"/>
      <c r="K426" s="142"/>
      <c r="L426" s="142"/>
      <c r="M426" s="142"/>
      <c r="N426" s="142"/>
      <c r="O426" s="142"/>
      <c r="P426" s="142"/>
      <c r="Q426" s="142"/>
      <c r="R426" s="142"/>
      <c r="S426" s="142"/>
      <c r="T426" s="142"/>
      <c r="U426" s="142"/>
      <c r="V426" s="142"/>
      <c r="W426" s="142"/>
      <c r="X426" s="142"/>
    </row>
    <row r="427" spans="1:24" s="1" customFormat="1" ht="15" customHeight="1" x14ac:dyDescent="0.2">
      <c r="A427" s="174"/>
      <c r="B427" s="135"/>
      <c r="C427" s="175"/>
      <c r="D427" s="177"/>
      <c r="E427" s="177"/>
      <c r="F427" s="177"/>
      <c r="G427" s="142"/>
      <c r="H427" s="142"/>
      <c r="I427" s="142"/>
      <c r="J427" s="142"/>
      <c r="K427" s="142"/>
      <c r="L427" s="142"/>
      <c r="M427" s="142"/>
      <c r="N427" s="142"/>
      <c r="O427" s="142"/>
      <c r="P427" s="142"/>
      <c r="Q427" s="142"/>
      <c r="R427" s="142"/>
      <c r="S427" s="142"/>
      <c r="T427" s="142"/>
      <c r="U427" s="142"/>
      <c r="V427" s="142"/>
      <c r="W427" s="142"/>
      <c r="X427" s="142"/>
    </row>
    <row r="428" spans="1:24" s="1" customFormat="1" ht="15" customHeight="1" x14ac:dyDescent="0.2">
      <c r="A428" s="174"/>
      <c r="B428" s="135"/>
      <c r="C428" s="175"/>
      <c r="D428" s="177"/>
      <c r="E428" s="177"/>
      <c r="F428" s="177"/>
      <c r="G428" s="142"/>
      <c r="H428" s="142"/>
      <c r="I428" s="142"/>
      <c r="J428" s="142"/>
      <c r="K428" s="142"/>
      <c r="L428" s="142"/>
      <c r="M428" s="142"/>
      <c r="N428" s="142"/>
      <c r="O428" s="142"/>
      <c r="P428" s="142"/>
      <c r="Q428" s="142"/>
      <c r="R428" s="142"/>
      <c r="S428" s="142"/>
      <c r="T428" s="142"/>
      <c r="U428" s="142"/>
      <c r="V428" s="142"/>
      <c r="W428" s="142"/>
      <c r="X428" s="142"/>
    </row>
    <row r="429" spans="1:24" s="1" customFormat="1" ht="15" customHeight="1" x14ac:dyDescent="0.2">
      <c r="A429" s="174"/>
      <c r="B429" s="135"/>
      <c r="C429" s="175"/>
      <c r="D429" s="177"/>
      <c r="E429" s="177"/>
      <c r="F429" s="177"/>
      <c r="G429" s="142"/>
      <c r="H429" s="142"/>
      <c r="I429" s="142"/>
      <c r="J429" s="142"/>
      <c r="K429" s="142"/>
      <c r="L429" s="142"/>
      <c r="M429" s="142"/>
      <c r="N429" s="142"/>
      <c r="O429" s="142"/>
      <c r="P429" s="142"/>
      <c r="Q429" s="142"/>
      <c r="R429" s="142"/>
      <c r="S429" s="142"/>
      <c r="T429" s="142"/>
      <c r="U429" s="142"/>
      <c r="V429" s="142"/>
      <c r="W429" s="142"/>
      <c r="X429" s="142"/>
    </row>
    <row r="430" spans="1:24" s="1" customFormat="1" ht="15" customHeight="1" x14ac:dyDescent="0.2">
      <c r="A430" s="174"/>
      <c r="B430" s="135"/>
      <c r="C430" s="175"/>
      <c r="D430" s="177"/>
      <c r="E430" s="177"/>
      <c r="F430" s="177"/>
      <c r="G430" s="142"/>
      <c r="H430" s="142"/>
      <c r="I430" s="142"/>
      <c r="J430" s="142"/>
      <c r="K430" s="142"/>
      <c r="L430" s="142"/>
      <c r="M430" s="142"/>
      <c r="N430" s="142"/>
      <c r="O430" s="142"/>
      <c r="P430" s="142"/>
      <c r="Q430" s="142"/>
      <c r="R430" s="142"/>
      <c r="S430" s="142"/>
      <c r="T430" s="142"/>
      <c r="U430" s="142"/>
      <c r="V430" s="142"/>
      <c r="W430" s="142"/>
      <c r="X430" s="142"/>
    </row>
    <row r="431" spans="1:24" s="1" customFormat="1" ht="15" customHeight="1" x14ac:dyDescent="0.2">
      <c r="A431" s="174"/>
      <c r="B431" s="135"/>
      <c r="C431" s="175"/>
      <c r="D431" s="177"/>
      <c r="E431" s="177"/>
      <c r="F431" s="177"/>
      <c r="G431" s="142"/>
      <c r="H431" s="142"/>
      <c r="I431" s="142"/>
      <c r="J431" s="142"/>
      <c r="K431" s="142"/>
      <c r="L431" s="142"/>
      <c r="M431" s="142"/>
      <c r="N431" s="142"/>
      <c r="O431" s="142"/>
      <c r="P431" s="142"/>
      <c r="Q431" s="142"/>
      <c r="R431" s="142"/>
      <c r="S431" s="142"/>
      <c r="T431" s="142"/>
      <c r="U431" s="142"/>
      <c r="V431" s="142"/>
      <c r="W431" s="142"/>
      <c r="X431" s="142"/>
    </row>
    <row r="432" spans="1:24" s="1" customFormat="1" ht="15" customHeight="1" x14ac:dyDescent="0.2">
      <c r="A432" s="174"/>
      <c r="B432" s="135"/>
      <c r="C432" s="175"/>
      <c r="D432" s="177"/>
      <c r="E432" s="177"/>
      <c r="F432" s="177"/>
      <c r="G432" s="142"/>
      <c r="H432" s="142"/>
      <c r="I432" s="142"/>
      <c r="J432" s="142"/>
      <c r="K432" s="142"/>
      <c r="L432" s="142"/>
      <c r="M432" s="142"/>
      <c r="N432" s="142"/>
      <c r="O432" s="142"/>
      <c r="P432" s="142"/>
      <c r="Q432" s="142"/>
      <c r="R432" s="142"/>
      <c r="S432" s="142"/>
      <c r="T432" s="142"/>
      <c r="U432" s="142"/>
      <c r="V432" s="142"/>
      <c r="W432" s="142"/>
      <c r="X432" s="142"/>
    </row>
    <row r="433" spans="1:24" s="1" customFormat="1" ht="15" customHeight="1" x14ac:dyDescent="0.2">
      <c r="A433" s="174"/>
      <c r="B433" s="135"/>
      <c r="C433" s="175"/>
      <c r="D433" s="177"/>
      <c r="E433" s="177"/>
      <c r="F433" s="177"/>
      <c r="G433" s="142"/>
      <c r="H433" s="142"/>
      <c r="I433" s="142"/>
      <c r="J433" s="142"/>
      <c r="K433" s="142"/>
      <c r="L433" s="142"/>
      <c r="M433" s="142"/>
      <c r="N433" s="142"/>
      <c r="O433" s="142"/>
      <c r="P433" s="142"/>
      <c r="Q433" s="142"/>
      <c r="R433" s="142"/>
      <c r="S433" s="142"/>
      <c r="T433" s="142"/>
      <c r="U433" s="142"/>
      <c r="V433" s="142"/>
      <c r="W433" s="142"/>
      <c r="X433" s="142"/>
    </row>
    <row r="434" spans="1:24" s="1" customFormat="1" ht="15" customHeight="1" x14ac:dyDescent="0.2">
      <c r="A434" s="174"/>
      <c r="B434" s="135"/>
      <c r="C434" s="175"/>
      <c r="D434" s="177"/>
      <c r="E434" s="177"/>
      <c r="F434" s="177"/>
      <c r="G434" s="142"/>
      <c r="H434" s="142"/>
      <c r="I434" s="142"/>
      <c r="J434" s="142"/>
      <c r="K434" s="142"/>
      <c r="L434" s="142"/>
      <c r="M434" s="142"/>
      <c r="N434" s="142"/>
      <c r="O434" s="142"/>
      <c r="P434" s="142"/>
      <c r="Q434" s="142"/>
      <c r="R434" s="142"/>
      <c r="S434" s="142"/>
      <c r="T434" s="142"/>
      <c r="U434" s="142"/>
      <c r="V434" s="142"/>
      <c r="W434" s="142"/>
      <c r="X434" s="142"/>
    </row>
    <row r="435" spans="1:24" s="1" customFormat="1" ht="15" customHeight="1" x14ac:dyDescent="0.2">
      <c r="A435" s="174"/>
      <c r="B435" s="135"/>
      <c r="C435" s="175"/>
      <c r="D435" s="177"/>
      <c r="E435" s="177"/>
      <c r="F435" s="177"/>
      <c r="G435" s="142"/>
      <c r="H435" s="142"/>
      <c r="I435" s="142"/>
      <c r="J435" s="142"/>
      <c r="K435" s="142"/>
      <c r="L435" s="142"/>
      <c r="M435" s="142"/>
      <c r="N435" s="142"/>
      <c r="O435" s="142"/>
      <c r="P435" s="142"/>
      <c r="Q435" s="142"/>
      <c r="R435" s="142"/>
      <c r="S435" s="142"/>
      <c r="T435" s="142"/>
      <c r="U435" s="142"/>
      <c r="V435" s="142"/>
      <c r="W435" s="142"/>
      <c r="X435" s="142"/>
    </row>
    <row r="436" spans="1:24" s="1" customFormat="1" ht="15" customHeight="1" x14ac:dyDescent="0.2">
      <c r="A436" s="174"/>
      <c r="B436" s="135"/>
      <c r="C436" s="175"/>
      <c r="D436" s="177"/>
      <c r="E436" s="177"/>
      <c r="F436" s="177"/>
      <c r="G436" s="142"/>
      <c r="H436" s="142"/>
      <c r="I436" s="142"/>
      <c r="J436" s="142"/>
      <c r="K436" s="142"/>
      <c r="L436" s="142"/>
      <c r="M436" s="142"/>
      <c r="N436" s="142"/>
      <c r="O436" s="142"/>
      <c r="P436" s="142"/>
      <c r="Q436" s="142"/>
      <c r="R436" s="142"/>
      <c r="S436" s="142"/>
      <c r="T436" s="142"/>
      <c r="U436" s="142"/>
      <c r="V436" s="142"/>
      <c r="W436" s="142"/>
      <c r="X436" s="142"/>
    </row>
    <row r="437" spans="1:24" s="1" customFormat="1" ht="15" customHeight="1" x14ac:dyDescent="0.2">
      <c r="A437" s="174"/>
      <c r="B437" s="135"/>
      <c r="C437" s="175"/>
      <c r="D437" s="177"/>
      <c r="E437" s="177"/>
      <c r="F437" s="177"/>
      <c r="G437" s="142"/>
      <c r="H437" s="142"/>
      <c r="I437" s="142"/>
      <c r="J437" s="142"/>
      <c r="K437" s="142"/>
      <c r="L437" s="142"/>
      <c r="M437" s="142"/>
      <c r="N437" s="142"/>
      <c r="O437" s="142"/>
      <c r="P437" s="142"/>
      <c r="Q437" s="142"/>
      <c r="R437" s="142"/>
      <c r="S437" s="142"/>
      <c r="T437" s="142"/>
      <c r="U437" s="142"/>
      <c r="V437" s="142"/>
      <c r="W437" s="142"/>
      <c r="X437" s="142"/>
    </row>
    <row r="438" spans="1:24" s="1" customFormat="1" ht="15" customHeight="1" x14ac:dyDescent="0.2">
      <c r="A438" s="174"/>
      <c r="B438" s="135"/>
      <c r="C438" s="175"/>
      <c r="D438" s="177"/>
      <c r="E438" s="177"/>
      <c r="F438" s="177"/>
      <c r="G438" s="142"/>
      <c r="H438" s="142"/>
      <c r="I438" s="142"/>
      <c r="J438" s="142"/>
      <c r="K438" s="142"/>
      <c r="L438" s="142"/>
      <c r="M438" s="142"/>
      <c r="N438" s="142"/>
      <c r="O438" s="142"/>
      <c r="P438" s="142"/>
      <c r="Q438" s="142"/>
      <c r="R438" s="142"/>
      <c r="S438" s="142"/>
      <c r="T438" s="142"/>
      <c r="U438" s="142"/>
      <c r="V438" s="142"/>
      <c r="W438" s="142"/>
      <c r="X438" s="142"/>
    </row>
    <row r="439" spans="1:24" s="1" customFormat="1" ht="15" customHeight="1" x14ac:dyDescent="0.2">
      <c r="A439" s="174"/>
      <c r="B439" s="135"/>
      <c r="C439" s="175"/>
      <c r="D439" s="177"/>
      <c r="E439" s="177"/>
      <c r="F439" s="177"/>
      <c r="G439" s="142"/>
      <c r="H439" s="142"/>
      <c r="I439" s="142"/>
      <c r="J439" s="142"/>
      <c r="K439" s="142"/>
      <c r="L439" s="142"/>
      <c r="M439" s="142"/>
      <c r="N439" s="142"/>
      <c r="O439" s="142"/>
      <c r="P439" s="142"/>
      <c r="Q439" s="142"/>
      <c r="R439" s="142"/>
      <c r="S439" s="142"/>
      <c r="T439" s="142"/>
      <c r="U439" s="142"/>
      <c r="V439" s="142"/>
      <c r="W439" s="142"/>
      <c r="X439" s="142"/>
    </row>
    <row r="440" spans="1:24" s="1" customFormat="1" ht="15" customHeight="1" x14ac:dyDescent="0.2">
      <c r="A440" s="174"/>
      <c r="B440" s="135"/>
      <c r="C440" s="175"/>
      <c r="D440" s="177"/>
      <c r="E440" s="177"/>
      <c r="F440" s="177"/>
      <c r="G440" s="142"/>
      <c r="H440" s="142"/>
      <c r="I440" s="142"/>
      <c r="J440" s="142"/>
      <c r="K440" s="142"/>
      <c r="L440" s="142"/>
      <c r="M440" s="142"/>
      <c r="N440" s="142"/>
      <c r="O440" s="142"/>
      <c r="P440" s="142"/>
      <c r="Q440" s="142"/>
      <c r="R440" s="142"/>
      <c r="S440" s="142"/>
      <c r="T440" s="142"/>
      <c r="U440" s="142"/>
      <c r="V440" s="142"/>
      <c r="W440" s="142"/>
      <c r="X440" s="142"/>
    </row>
    <row r="441" spans="1:24" s="1" customFormat="1" ht="15" customHeight="1" x14ac:dyDescent="0.2">
      <c r="A441" s="174"/>
      <c r="B441" s="135"/>
      <c r="C441" s="175"/>
      <c r="D441" s="177"/>
      <c r="E441" s="177"/>
      <c r="F441" s="177"/>
      <c r="G441" s="142"/>
      <c r="H441" s="142"/>
      <c r="I441" s="142"/>
      <c r="J441" s="142"/>
      <c r="K441" s="142"/>
      <c r="L441" s="142"/>
      <c r="M441" s="142"/>
      <c r="N441" s="142"/>
      <c r="O441" s="142"/>
      <c r="P441" s="142"/>
      <c r="Q441" s="142"/>
      <c r="R441" s="142"/>
      <c r="S441" s="142"/>
      <c r="T441" s="142"/>
      <c r="U441" s="142"/>
      <c r="V441" s="142"/>
      <c r="W441" s="142"/>
      <c r="X441" s="142"/>
    </row>
    <row r="442" spans="1:24" s="1" customFormat="1" ht="15" customHeight="1" x14ac:dyDescent="0.2">
      <c r="A442" s="174"/>
      <c r="B442" s="135"/>
      <c r="C442" s="175"/>
      <c r="D442" s="177"/>
      <c r="E442" s="177"/>
      <c r="F442" s="177"/>
      <c r="G442" s="142"/>
      <c r="H442" s="142"/>
      <c r="I442" s="142"/>
      <c r="J442" s="142"/>
      <c r="K442" s="142"/>
      <c r="L442" s="142"/>
      <c r="M442" s="142"/>
      <c r="N442" s="142"/>
      <c r="O442" s="142"/>
      <c r="P442" s="142"/>
      <c r="Q442" s="142"/>
      <c r="R442" s="142"/>
      <c r="S442" s="142"/>
      <c r="T442" s="142"/>
      <c r="U442" s="142"/>
      <c r="V442" s="142"/>
      <c r="W442" s="142"/>
      <c r="X442" s="142"/>
    </row>
    <row r="443" spans="1:24" s="1" customFormat="1" ht="15" customHeight="1" x14ac:dyDescent="0.2">
      <c r="A443" s="174"/>
      <c r="B443" s="135"/>
      <c r="C443" s="175"/>
      <c r="D443" s="177"/>
      <c r="E443" s="177"/>
      <c r="F443" s="177"/>
      <c r="G443" s="142"/>
      <c r="H443" s="142"/>
      <c r="I443" s="142"/>
      <c r="J443" s="142"/>
      <c r="K443" s="142"/>
      <c r="L443" s="142"/>
      <c r="M443" s="142"/>
      <c r="N443" s="142"/>
      <c r="O443" s="142"/>
      <c r="P443" s="142"/>
      <c r="Q443" s="142"/>
      <c r="R443" s="142"/>
      <c r="S443" s="142"/>
      <c r="T443" s="142"/>
      <c r="U443" s="142"/>
      <c r="V443" s="142"/>
      <c r="W443" s="142"/>
      <c r="X443" s="142"/>
    </row>
    <row r="444" spans="1:24" s="1" customFormat="1" ht="15" customHeight="1" x14ac:dyDescent="0.2">
      <c r="A444" s="174"/>
      <c r="B444" s="135"/>
      <c r="C444" s="175"/>
      <c r="D444" s="177"/>
      <c r="E444" s="177"/>
      <c r="F444" s="177"/>
      <c r="G444" s="142"/>
      <c r="H444" s="142"/>
      <c r="I444" s="142"/>
      <c r="J444" s="142"/>
      <c r="K444" s="142"/>
      <c r="L444" s="142"/>
      <c r="M444" s="142"/>
      <c r="N444" s="142"/>
      <c r="O444" s="142"/>
      <c r="P444" s="142"/>
      <c r="Q444" s="142"/>
      <c r="R444" s="142"/>
      <c r="S444" s="142"/>
      <c r="T444" s="142"/>
      <c r="U444" s="142"/>
      <c r="V444" s="142"/>
      <c r="W444" s="142"/>
      <c r="X444" s="142"/>
    </row>
    <row r="445" spans="1:24" s="1" customFormat="1" ht="15" customHeight="1" x14ac:dyDescent="0.2">
      <c r="A445" s="174"/>
      <c r="B445" s="135"/>
      <c r="C445" s="175"/>
      <c r="D445" s="177"/>
      <c r="E445" s="177"/>
      <c r="F445" s="177"/>
      <c r="G445" s="142"/>
      <c r="H445" s="142"/>
      <c r="I445" s="142"/>
      <c r="J445" s="142"/>
      <c r="K445" s="142"/>
      <c r="L445" s="142"/>
      <c r="M445" s="142"/>
      <c r="N445" s="142"/>
      <c r="O445" s="142"/>
      <c r="P445" s="142"/>
      <c r="Q445" s="142"/>
      <c r="R445" s="142"/>
      <c r="S445" s="142"/>
      <c r="T445" s="142"/>
      <c r="U445" s="142"/>
      <c r="V445" s="142"/>
      <c r="W445" s="142"/>
      <c r="X445" s="142"/>
    </row>
    <row r="446" spans="1:24" s="1" customFormat="1" ht="15" customHeight="1" x14ac:dyDescent="0.2">
      <c r="A446" s="174"/>
      <c r="B446" s="135"/>
      <c r="C446" s="175"/>
      <c r="D446" s="177"/>
      <c r="E446" s="177"/>
      <c r="F446" s="177"/>
      <c r="G446" s="142"/>
      <c r="H446" s="142"/>
      <c r="I446" s="142"/>
      <c r="J446" s="142"/>
      <c r="K446" s="142"/>
      <c r="L446" s="142"/>
      <c r="M446" s="142"/>
      <c r="N446" s="142"/>
      <c r="O446" s="142"/>
      <c r="P446" s="142"/>
      <c r="Q446" s="142"/>
      <c r="R446" s="142"/>
      <c r="S446" s="142"/>
      <c r="T446" s="142"/>
      <c r="U446" s="142"/>
      <c r="V446" s="142"/>
      <c r="W446" s="142"/>
      <c r="X446" s="142"/>
    </row>
    <row r="447" spans="1:24" s="1" customFormat="1" ht="15" customHeight="1" x14ac:dyDescent="0.2">
      <c r="A447" s="174"/>
      <c r="B447" s="135"/>
      <c r="C447" s="175"/>
      <c r="D447" s="177"/>
      <c r="E447" s="177"/>
      <c r="F447" s="177"/>
      <c r="G447" s="142"/>
      <c r="H447" s="142"/>
      <c r="I447" s="142"/>
      <c r="J447" s="142"/>
      <c r="K447" s="142"/>
      <c r="L447" s="142"/>
      <c r="M447" s="142"/>
      <c r="N447" s="142"/>
      <c r="O447" s="142"/>
      <c r="P447" s="142"/>
      <c r="Q447" s="142"/>
      <c r="R447" s="142"/>
      <c r="S447" s="142"/>
      <c r="T447" s="142"/>
      <c r="U447" s="142"/>
      <c r="V447" s="142"/>
      <c r="W447" s="142"/>
      <c r="X447" s="142"/>
    </row>
    <row r="448" spans="1:24" s="1" customFormat="1" ht="15" customHeight="1" x14ac:dyDescent="0.2">
      <c r="A448" s="174"/>
      <c r="B448" s="135"/>
      <c r="C448" s="175"/>
      <c r="D448" s="177"/>
      <c r="E448" s="177"/>
      <c r="F448" s="177"/>
      <c r="G448" s="142"/>
      <c r="H448" s="142"/>
      <c r="I448" s="142"/>
      <c r="J448" s="142"/>
      <c r="K448" s="142"/>
      <c r="L448" s="142"/>
      <c r="M448" s="142"/>
      <c r="N448" s="142"/>
      <c r="O448" s="142"/>
      <c r="P448" s="142"/>
      <c r="Q448" s="142"/>
      <c r="R448" s="142"/>
      <c r="S448" s="142"/>
      <c r="T448" s="142"/>
      <c r="U448" s="142"/>
      <c r="V448" s="142"/>
      <c r="W448" s="142"/>
      <c r="X448" s="142"/>
    </row>
    <row r="449" spans="1:24" s="1" customFormat="1" ht="15" customHeight="1" x14ac:dyDescent="0.2">
      <c r="A449" s="174"/>
      <c r="B449" s="135"/>
      <c r="C449" s="175"/>
      <c r="D449" s="177"/>
      <c r="E449" s="177"/>
      <c r="F449" s="177"/>
      <c r="G449" s="142"/>
      <c r="H449" s="142"/>
      <c r="I449" s="142"/>
      <c r="J449" s="142"/>
      <c r="K449" s="142"/>
      <c r="L449" s="142"/>
      <c r="M449" s="142"/>
      <c r="N449" s="142"/>
      <c r="O449" s="142"/>
      <c r="P449" s="142"/>
      <c r="Q449" s="142"/>
      <c r="R449" s="142"/>
      <c r="S449" s="142"/>
      <c r="T449" s="142"/>
      <c r="U449" s="142"/>
      <c r="V449" s="142"/>
      <c r="W449" s="142"/>
      <c r="X449" s="142"/>
    </row>
    <row r="450" spans="1:24" s="1" customFormat="1" ht="15" customHeight="1" x14ac:dyDescent="0.2">
      <c r="A450" s="174"/>
      <c r="B450" s="135"/>
      <c r="C450" s="175"/>
      <c r="D450" s="177"/>
      <c r="E450" s="177"/>
      <c r="F450" s="177"/>
      <c r="G450" s="142"/>
      <c r="H450" s="142"/>
      <c r="I450" s="142"/>
      <c r="J450" s="142"/>
      <c r="K450" s="142"/>
      <c r="L450" s="142"/>
      <c r="M450" s="142"/>
      <c r="N450" s="142"/>
      <c r="O450" s="142"/>
      <c r="P450" s="142"/>
      <c r="Q450" s="142"/>
      <c r="R450" s="142"/>
      <c r="S450" s="142"/>
      <c r="T450" s="142"/>
      <c r="U450" s="142"/>
      <c r="V450" s="142"/>
      <c r="W450" s="142"/>
      <c r="X450" s="142"/>
    </row>
    <row r="451" spans="1:24" s="1" customFormat="1" ht="15" customHeight="1" x14ac:dyDescent="0.2">
      <c r="A451" s="174"/>
      <c r="B451" s="135"/>
      <c r="C451" s="175"/>
      <c r="D451" s="177"/>
      <c r="E451" s="177"/>
      <c r="F451" s="177"/>
      <c r="G451" s="142"/>
      <c r="H451" s="142"/>
      <c r="I451" s="142"/>
      <c r="J451" s="142"/>
      <c r="K451" s="142"/>
      <c r="L451" s="142"/>
      <c r="M451" s="142"/>
      <c r="N451" s="142"/>
      <c r="O451" s="142"/>
      <c r="P451" s="142"/>
      <c r="Q451" s="142"/>
      <c r="R451" s="142"/>
      <c r="S451" s="142"/>
      <c r="T451" s="142"/>
      <c r="U451" s="142"/>
      <c r="V451" s="142"/>
      <c r="W451" s="142"/>
      <c r="X451" s="142"/>
    </row>
    <row r="452" spans="1:24" s="1" customFormat="1" ht="15" customHeight="1" x14ac:dyDescent="0.2">
      <c r="A452" s="174"/>
      <c r="B452" s="135"/>
      <c r="C452" s="175"/>
      <c r="D452" s="177"/>
      <c r="E452" s="177"/>
      <c r="F452" s="177"/>
      <c r="G452" s="142"/>
      <c r="H452" s="142"/>
      <c r="I452" s="142"/>
      <c r="J452" s="142"/>
      <c r="K452" s="142"/>
      <c r="L452" s="142"/>
      <c r="M452" s="142"/>
      <c r="N452" s="142"/>
      <c r="O452" s="142"/>
      <c r="P452" s="142"/>
      <c r="Q452" s="142"/>
      <c r="R452" s="142"/>
      <c r="S452" s="142"/>
      <c r="T452" s="142"/>
      <c r="U452" s="142"/>
      <c r="V452" s="142"/>
      <c r="W452" s="142"/>
      <c r="X452" s="142"/>
    </row>
    <row r="453" spans="1:24" s="1" customFormat="1" ht="15" customHeight="1" x14ac:dyDescent="0.2">
      <c r="A453" s="174"/>
      <c r="B453" s="135"/>
      <c r="C453" s="175"/>
      <c r="D453" s="177"/>
      <c r="E453" s="177"/>
      <c r="F453" s="177"/>
      <c r="G453" s="142"/>
      <c r="H453" s="142"/>
      <c r="I453" s="142"/>
      <c r="J453" s="142"/>
      <c r="K453" s="142"/>
      <c r="L453" s="142"/>
      <c r="M453" s="142"/>
      <c r="N453" s="142"/>
      <c r="O453" s="142"/>
      <c r="P453" s="142"/>
      <c r="Q453" s="142"/>
      <c r="R453" s="142"/>
      <c r="S453" s="142"/>
      <c r="T453" s="142"/>
      <c r="U453" s="142"/>
      <c r="V453" s="142"/>
      <c r="W453" s="142"/>
      <c r="X453" s="142"/>
    </row>
    <row r="454" spans="1:24" s="1" customFormat="1" ht="15" customHeight="1" x14ac:dyDescent="0.2">
      <c r="A454" s="174"/>
      <c r="B454" s="135"/>
      <c r="C454" s="175"/>
      <c r="D454" s="177"/>
      <c r="E454" s="177"/>
      <c r="F454" s="177"/>
      <c r="G454" s="142"/>
      <c r="H454" s="142"/>
      <c r="I454" s="142"/>
      <c r="J454" s="142"/>
      <c r="K454" s="142"/>
      <c r="L454" s="142"/>
      <c r="M454" s="142"/>
      <c r="N454" s="142"/>
      <c r="O454" s="142"/>
      <c r="P454" s="142"/>
      <c r="Q454" s="142"/>
      <c r="R454" s="142"/>
      <c r="S454" s="142"/>
      <c r="T454" s="142"/>
      <c r="U454" s="142"/>
      <c r="V454" s="142"/>
      <c r="W454" s="142"/>
      <c r="X454" s="142"/>
    </row>
    <row r="455" spans="1:24" s="1" customFormat="1" ht="15" customHeight="1" x14ac:dyDescent="0.2">
      <c r="A455" s="174"/>
      <c r="B455" s="135"/>
      <c r="C455" s="175"/>
      <c r="D455" s="177"/>
      <c r="E455" s="177"/>
      <c r="F455" s="177"/>
      <c r="G455" s="142"/>
      <c r="H455" s="142"/>
      <c r="I455" s="142"/>
      <c r="J455" s="142"/>
      <c r="K455" s="142"/>
      <c r="L455" s="142"/>
      <c r="M455" s="142"/>
      <c r="N455" s="142"/>
      <c r="O455" s="142"/>
      <c r="P455" s="142"/>
      <c r="Q455" s="142"/>
      <c r="R455" s="142"/>
      <c r="S455" s="142"/>
      <c r="T455" s="142"/>
      <c r="U455" s="142"/>
      <c r="V455" s="142"/>
      <c r="W455" s="142"/>
      <c r="X455" s="142"/>
    </row>
    <row r="456" spans="1:24" s="1" customFormat="1" ht="15" customHeight="1" x14ac:dyDescent="0.2">
      <c r="A456" s="174"/>
      <c r="B456" s="135"/>
      <c r="C456" s="175"/>
      <c r="D456" s="177"/>
      <c r="E456" s="177"/>
      <c r="F456" s="177"/>
      <c r="G456" s="142"/>
      <c r="H456" s="142"/>
      <c r="I456" s="142"/>
      <c r="J456" s="142"/>
      <c r="K456" s="142"/>
      <c r="L456" s="142"/>
      <c r="M456" s="142"/>
      <c r="N456" s="142"/>
      <c r="O456" s="142"/>
      <c r="P456" s="142"/>
      <c r="Q456" s="142"/>
      <c r="R456" s="142"/>
      <c r="S456" s="142"/>
      <c r="T456" s="142"/>
      <c r="U456" s="142"/>
      <c r="V456" s="142"/>
      <c r="W456" s="142"/>
      <c r="X456" s="142"/>
    </row>
    <row r="457" spans="1:24" s="1" customFormat="1" ht="15" customHeight="1" x14ac:dyDescent="0.2">
      <c r="A457" s="174"/>
      <c r="B457" s="135"/>
      <c r="C457" s="175"/>
      <c r="D457" s="177"/>
      <c r="E457" s="177"/>
      <c r="F457" s="177"/>
      <c r="G457" s="142"/>
      <c r="H457" s="142"/>
      <c r="I457" s="142"/>
      <c r="J457" s="142"/>
      <c r="K457" s="142"/>
      <c r="L457" s="142"/>
      <c r="M457" s="142"/>
      <c r="N457" s="142"/>
      <c r="O457" s="142"/>
      <c r="P457" s="142"/>
      <c r="Q457" s="142"/>
      <c r="R457" s="142"/>
      <c r="S457" s="142"/>
      <c r="T457" s="142"/>
      <c r="U457" s="142"/>
      <c r="V457" s="142"/>
      <c r="W457" s="142"/>
      <c r="X457" s="142"/>
    </row>
    <row r="458" spans="1:24" s="1" customFormat="1" ht="15" customHeight="1" x14ac:dyDescent="0.2">
      <c r="A458" s="174"/>
      <c r="B458" s="135"/>
      <c r="C458" s="175"/>
      <c r="D458" s="177"/>
      <c r="E458" s="177"/>
      <c r="F458" s="177"/>
      <c r="G458" s="142"/>
      <c r="H458" s="142"/>
      <c r="I458" s="142"/>
      <c r="J458" s="142"/>
      <c r="K458" s="142"/>
      <c r="L458" s="142"/>
      <c r="M458" s="142"/>
      <c r="N458" s="142"/>
      <c r="O458" s="142"/>
      <c r="P458" s="142"/>
      <c r="Q458" s="142"/>
      <c r="R458" s="142"/>
      <c r="S458" s="142"/>
      <c r="T458" s="142"/>
      <c r="U458" s="142"/>
      <c r="V458" s="142"/>
      <c r="W458" s="142"/>
      <c r="X458" s="142"/>
    </row>
    <row r="459" spans="1:24" s="1" customFormat="1" ht="15" customHeight="1" x14ac:dyDescent="0.2">
      <c r="A459" s="174"/>
      <c r="B459" s="135"/>
      <c r="C459" s="175"/>
      <c r="D459" s="177"/>
      <c r="E459" s="177"/>
      <c r="F459" s="177"/>
      <c r="G459" s="142"/>
      <c r="H459" s="142"/>
      <c r="I459" s="142"/>
      <c r="J459" s="142"/>
      <c r="K459" s="142"/>
      <c r="L459" s="142"/>
      <c r="M459" s="142"/>
      <c r="N459" s="142"/>
      <c r="O459" s="142"/>
      <c r="P459" s="142"/>
      <c r="Q459" s="142"/>
      <c r="R459" s="142"/>
      <c r="S459" s="142"/>
      <c r="T459" s="142"/>
      <c r="U459" s="142"/>
      <c r="V459" s="142"/>
      <c r="W459" s="142"/>
      <c r="X459" s="142"/>
    </row>
    <row r="460" spans="1:24" s="1" customFormat="1" ht="15" customHeight="1" x14ac:dyDescent="0.2">
      <c r="A460" s="174"/>
      <c r="B460" s="135"/>
      <c r="C460" s="175"/>
      <c r="D460" s="177"/>
      <c r="E460" s="177"/>
      <c r="F460" s="177"/>
      <c r="G460" s="142"/>
      <c r="H460" s="142"/>
      <c r="I460" s="142"/>
      <c r="J460" s="142"/>
      <c r="K460" s="142"/>
      <c r="L460" s="142"/>
      <c r="M460" s="142"/>
      <c r="N460" s="142"/>
      <c r="O460" s="142"/>
      <c r="P460" s="142"/>
      <c r="Q460" s="142"/>
      <c r="R460" s="142"/>
      <c r="S460" s="142"/>
      <c r="T460" s="142"/>
      <c r="U460" s="142"/>
      <c r="V460" s="142"/>
      <c r="W460" s="142"/>
      <c r="X460" s="142"/>
    </row>
    <row r="461" spans="1:24" s="1" customFormat="1" ht="15" customHeight="1" x14ac:dyDescent="0.2">
      <c r="A461" s="174"/>
      <c r="B461" s="135"/>
      <c r="C461" s="175"/>
      <c r="D461" s="177"/>
      <c r="E461" s="177"/>
      <c r="F461" s="177"/>
      <c r="G461" s="142"/>
      <c r="H461" s="142"/>
      <c r="I461" s="142"/>
      <c r="J461" s="142"/>
      <c r="K461" s="142"/>
      <c r="L461" s="142"/>
      <c r="M461" s="142"/>
      <c r="N461" s="142"/>
      <c r="O461" s="142"/>
      <c r="P461" s="142"/>
      <c r="Q461" s="142"/>
      <c r="R461" s="142"/>
      <c r="S461" s="142"/>
      <c r="T461" s="142"/>
      <c r="U461" s="142"/>
      <c r="V461" s="142"/>
      <c r="W461" s="142"/>
      <c r="X461" s="142"/>
    </row>
    <row r="462" spans="1:24" s="1" customFormat="1" ht="15" customHeight="1" x14ac:dyDescent="0.2">
      <c r="A462" s="174"/>
      <c r="B462" s="135"/>
      <c r="C462" s="175"/>
      <c r="D462" s="177"/>
      <c r="E462" s="177"/>
      <c r="F462" s="177"/>
      <c r="G462" s="142"/>
      <c r="H462" s="142"/>
      <c r="I462" s="142"/>
      <c r="J462" s="142"/>
      <c r="K462" s="142"/>
      <c r="L462" s="142"/>
      <c r="M462" s="142"/>
      <c r="N462" s="142"/>
      <c r="O462" s="142"/>
      <c r="P462" s="142"/>
      <c r="Q462" s="142"/>
      <c r="R462" s="142"/>
      <c r="S462" s="142"/>
      <c r="T462" s="142"/>
      <c r="U462" s="142"/>
      <c r="V462" s="142"/>
      <c r="W462" s="142"/>
      <c r="X462" s="142"/>
    </row>
    <row r="463" spans="1:24" s="1" customFormat="1" ht="15" customHeight="1" x14ac:dyDescent="0.2">
      <c r="A463" s="174"/>
      <c r="B463" s="135"/>
      <c r="C463" s="175"/>
      <c r="D463" s="177"/>
      <c r="E463" s="177"/>
      <c r="F463" s="177"/>
      <c r="G463" s="142"/>
      <c r="H463" s="142"/>
      <c r="I463" s="142"/>
      <c r="J463" s="142"/>
      <c r="K463" s="142"/>
      <c r="L463" s="142"/>
      <c r="M463" s="142"/>
      <c r="N463" s="142"/>
      <c r="O463" s="142"/>
      <c r="P463" s="142"/>
      <c r="Q463" s="142"/>
      <c r="R463" s="142"/>
      <c r="S463" s="142"/>
      <c r="T463" s="142"/>
      <c r="U463" s="142"/>
      <c r="V463" s="142"/>
      <c r="W463" s="142"/>
      <c r="X463" s="142"/>
    </row>
    <row r="464" spans="1:24" s="1" customFormat="1" ht="15" customHeight="1" x14ac:dyDescent="0.2">
      <c r="A464" s="174"/>
      <c r="B464" s="135"/>
      <c r="C464" s="175"/>
      <c r="D464" s="177"/>
      <c r="E464" s="177"/>
      <c r="F464" s="177"/>
      <c r="G464" s="142"/>
      <c r="H464" s="142"/>
      <c r="I464" s="142"/>
      <c r="J464" s="142"/>
      <c r="K464" s="142"/>
      <c r="L464" s="142"/>
      <c r="M464" s="142"/>
      <c r="N464" s="142"/>
      <c r="O464" s="142"/>
      <c r="P464" s="142"/>
      <c r="Q464" s="142"/>
      <c r="R464" s="142"/>
      <c r="S464" s="142"/>
      <c r="T464" s="142"/>
      <c r="U464" s="142"/>
      <c r="V464" s="142"/>
      <c r="W464" s="142"/>
      <c r="X464" s="142"/>
    </row>
    <row r="465" spans="1:24" s="1" customFormat="1" ht="15" customHeight="1" x14ac:dyDescent="0.2">
      <c r="A465" s="174"/>
      <c r="B465" s="135"/>
      <c r="C465" s="175"/>
      <c r="D465" s="177"/>
      <c r="E465" s="177"/>
      <c r="F465" s="177"/>
      <c r="G465" s="142"/>
      <c r="H465" s="142"/>
      <c r="I465" s="142"/>
      <c r="J465" s="142"/>
      <c r="K465" s="142"/>
      <c r="L465" s="142"/>
      <c r="M465" s="142"/>
      <c r="N465" s="142"/>
      <c r="O465" s="142"/>
      <c r="P465" s="142"/>
      <c r="Q465" s="142"/>
      <c r="R465" s="142"/>
      <c r="S465" s="142"/>
      <c r="T465" s="142"/>
      <c r="U465" s="142"/>
      <c r="V465" s="142"/>
      <c r="W465" s="142"/>
      <c r="X465" s="142"/>
    </row>
    <row r="466" spans="1:24" s="1" customFormat="1" ht="15" customHeight="1" x14ac:dyDescent="0.2">
      <c r="A466" s="174"/>
      <c r="B466" s="135"/>
      <c r="C466" s="175"/>
      <c r="D466" s="177"/>
      <c r="E466" s="177"/>
      <c r="F466" s="177"/>
      <c r="G466" s="142"/>
      <c r="H466" s="142"/>
      <c r="I466" s="142"/>
      <c r="J466" s="142"/>
      <c r="K466" s="142"/>
      <c r="L466" s="142"/>
      <c r="M466" s="142"/>
      <c r="N466" s="142"/>
      <c r="O466" s="142"/>
      <c r="P466" s="142"/>
      <c r="Q466" s="142"/>
      <c r="R466" s="142"/>
      <c r="S466" s="142"/>
      <c r="T466" s="142"/>
      <c r="U466" s="142"/>
      <c r="V466" s="142"/>
      <c r="W466" s="142"/>
      <c r="X466" s="142"/>
    </row>
    <row r="467" spans="1:24" s="1" customFormat="1" ht="15" customHeight="1" x14ac:dyDescent="0.2">
      <c r="A467" s="174"/>
      <c r="B467" s="135"/>
      <c r="C467" s="175"/>
      <c r="D467" s="177"/>
      <c r="E467" s="177"/>
      <c r="F467" s="177"/>
      <c r="G467" s="142"/>
      <c r="H467" s="142"/>
      <c r="I467" s="142"/>
      <c r="J467" s="142"/>
      <c r="K467" s="142"/>
      <c r="L467" s="142"/>
      <c r="M467" s="142"/>
      <c r="N467" s="142"/>
      <c r="O467" s="142"/>
      <c r="P467" s="142"/>
      <c r="Q467" s="142"/>
      <c r="R467" s="142"/>
      <c r="S467" s="142"/>
      <c r="T467" s="142"/>
      <c r="U467" s="142"/>
      <c r="V467" s="142"/>
      <c r="W467" s="142"/>
      <c r="X467" s="142"/>
    </row>
    <row r="468" spans="1:24" s="1" customFormat="1" ht="15" customHeight="1" x14ac:dyDescent="0.2">
      <c r="A468" s="174"/>
      <c r="B468" s="135"/>
      <c r="C468" s="175"/>
      <c r="D468" s="177"/>
      <c r="E468" s="177"/>
      <c r="F468" s="177"/>
      <c r="G468" s="142"/>
      <c r="H468" s="142"/>
      <c r="I468" s="142"/>
      <c r="J468" s="142"/>
      <c r="K468" s="142"/>
      <c r="L468" s="142"/>
      <c r="M468" s="142"/>
      <c r="N468" s="142"/>
      <c r="O468" s="142"/>
      <c r="P468" s="142"/>
      <c r="Q468" s="142"/>
      <c r="R468" s="142"/>
      <c r="S468" s="142"/>
      <c r="T468" s="142"/>
      <c r="U468" s="142"/>
      <c r="V468" s="142"/>
      <c r="W468" s="142"/>
      <c r="X468" s="142"/>
    </row>
    <row r="469" spans="1:24" s="1" customFormat="1" ht="15" customHeight="1" x14ac:dyDescent="0.2">
      <c r="A469" s="174"/>
      <c r="B469" s="135"/>
      <c r="C469" s="175"/>
      <c r="D469" s="177"/>
      <c r="E469" s="177"/>
      <c r="F469" s="177"/>
      <c r="G469" s="142"/>
      <c r="H469" s="142"/>
      <c r="I469" s="142"/>
      <c r="J469" s="142"/>
      <c r="K469" s="142"/>
      <c r="L469" s="142"/>
      <c r="M469" s="142"/>
      <c r="N469" s="142"/>
      <c r="O469" s="142"/>
      <c r="P469" s="142"/>
      <c r="Q469" s="142"/>
      <c r="R469" s="142"/>
      <c r="S469" s="142"/>
      <c r="T469" s="142"/>
      <c r="U469" s="142"/>
      <c r="V469" s="142"/>
      <c r="W469" s="142"/>
      <c r="X469" s="142"/>
    </row>
    <row r="470" spans="1:24" s="1" customFormat="1" ht="15" customHeight="1" x14ac:dyDescent="0.2">
      <c r="A470" s="174"/>
      <c r="B470" s="135"/>
      <c r="C470" s="175"/>
      <c r="D470" s="177"/>
      <c r="E470" s="177"/>
      <c r="F470" s="177"/>
      <c r="G470" s="142"/>
      <c r="H470" s="142"/>
      <c r="I470" s="142"/>
      <c r="J470" s="142"/>
      <c r="K470" s="142"/>
      <c r="L470" s="142"/>
      <c r="M470" s="142"/>
      <c r="N470" s="142"/>
      <c r="O470" s="142"/>
      <c r="P470" s="142"/>
      <c r="Q470" s="142"/>
      <c r="R470" s="142"/>
      <c r="S470" s="142"/>
      <c r="T470" s="142"/>
      <c r="U470" s="142"/>
      <c r="V470" s="142"/>
      <c r="W470" s="142"/>
      <c r="X470" s="142"/>
    </row>
    <row r="471" spans="1:24" s="1" customFormat="1" ht="15" customHeight="1" x14ac:dyDescent="0.2">
      <c r="A471" s="174"/>
      <c r="B471" s="135"/>
      <c r="C471" s="175"/>
      <c r="D471" s="177"/>
      <c r="E471" s="177"/>
      <c r="F471" s="177"/>
      <c r="G471" s="142"/>
      <c r="H471" s="142"/>
      <c r="I471" s="142"/>
      <c r="J471" s="142"/>
      <c r="K471" s="142"/>
      <c r="L471" s="142"/>
      <c r="M471" s="142"/>
      <c r="N471" s="142"/>
      <c r="O471" s="142"/>
      <c r="P471" s="142"/>
      <c r="Q471" s="142"/>
      <c r="R471" s="142"/>
      <c r="S471" s="142"/>
      <c r="T471" s="142"/>
      <c r="U471" s="142"/>
      <c r="V471" s="142"/>
      <c r="W471" s="142"/>
      <c r="X471" s="142"/>
    </row>
    <row r="472" spans="1:24" s="1" customFormat="1" ht="15" customHeight="1" x14ac:dyDescent="0.2">
      <c r="A472" s="174"/>
      <c r="B472" s="135"/>
      <c r="C472" s="175"/>
      <c r="D472" s="177"/>
      <c r="E472" s="177"/>
      <c r="F472" s="177"/>
      <c r="G472" s="142"/>
      <c r="H472" s="142"/>
      <c r="I472" s="142"/>
      <c r="J472" s="142"/>
      <c r="K472" s="142"/>
      <c r="L472" s="142"/>
      <c r="M472" s="142"/>
      <c r="N472" s="142"/>
      <c r="O472" s="142"/>
      <c r="P472" s="142"/>
      <c r="Q472" s="142"/>
      <c r="R472" s="142"/>
      <c r="S472" s="142"/>
      <c r="T472" s="142"/>
      <c r="U472" s="142"/>
      <c r="V472" s="142"/>
      <c r="W472" s="142"/>
      <c r="X472" s="142"/>
    </row>
    <row r="473" spans="1:24" s="1" customFormat="1" ht="15" customHeight="1" x14ac:dyDescent="0.2">
      <c r="A473" s="174"/>
      <c r="B473" s="135"/>
      <c r="C473" s="175"/>
      <c r="D473" s="177"/>
      <c r="E473" s="177"/>
      <c r="F473" s="177"/>
      <c r="G473" s="142"/>
      <c r="H473" s="142"/>
      <c r="I473" s="142"/>
      <c r="J473" s="142"/>
      <c r="K473" s="142"/>
      <c r="L473" s="142"/>
      <c r="M473" s="142"/>
      <c r="N473" s="142"/>
      <c r="O473" s="142"/>
      <c r="P473" s="142"/>
      <c r="Q473" s="142"/>
      <c r="R473" s="142"/>
      <c r="S473" s="142"/>
      <c r="T473" s="142"/>
      <c r="U473" s="142"/>
      <c r="V473" s="142"/>
      <c r="W473" s="142"/>
      <c r="X473" s="142"/>
    </row>
    <row r="474" spans="1:24" s="1" customFormat="1" ht="15" customHeight="1" x14ac:dyDescent="0.2">
      <c r="A474" s="174"/>
      <c r="B474" s="135"/>
      <c r="C474" s="175"/>
      <c r="D474" s="177"/>
      <c r="E474" s="177"/>
      <c r="F474" s="177"/>
      <c r="G474" s="142"/>
      <c r="H474" s="142"/>
      <c r="I474" s="142"/>
      <c r="J474" s="142"/>
      <c r="K474" s="142"/>
      <c r="L474" s="142"/>
      <c r="M474" s="142"/>
      <c r="N474" s="142"/>
      <c r="O474" s="142"/>
      <c r="P474" s="142"/>
      <c r="Q474" s="142"/>
      <c r="R474" s="142"/>
      <c r="S474" s="142"/>
      <c r="T474" s="142"/>
      <c r="U474" s="142"/>
      <c r="V474" s="142"/>
      <c r="W474" s="142"/>
      <c r="X474" s="142"/>
    </row>
    <row r="475" spans="1:24" s="1" customFormat="1" ht="15" customHeight="1" x14ac:dyDescent="0.2">
      <c r="A475" s="174"/>
      <c r="B475" s="135"/>
      <c r="C475" s="175"/>
      <c r="D475" s="177"/>
      <c r="E475" s="177"/>
      <c r="F475" s="177"/>
      <c r="G475" s="142"/>
      <c r="H475" s="142"/>
      <c r="I475" s="142"/>
      <c r="J475" s="142"/>
      <c r="K475" s="142"/>
      <c r="L475" s="142"/>
      <c r="M475" s="142"/>
      <c r="N475" s="142"/>
      <c r="O475" s="142"/>
      <c r="P475" s="142"/>
      <c r="Q475" s="142"/>
      <c r="R475" s="142"/>
      <c r="S475" s="142"/>
      <c r="T475" s="142"/>
      <c r="U475" s="142"/>
      <c r="V475" s="142"/>
      <c r="W475" s="142"/>
      <c r="X475" s="142"/>
    </row>
    <row r="476" spans="1:24" s="1" customFormat="1" ht="15" customHeight="1" x14ac:dyDescent="0.2">
      <c r="A476" s="174"/>
      <c r="B476" s="135"/>
      <c r="C476" s="175"/>
      <c r="D476" s="177"/>
      <c r="E476" s="177"/>
      <c r="F476" s="177"/>
      <c r="G476" s="142"/>
      <c r="H476" s="142"/>
      <c r="I476" s="142"/>
      <c r="J476" s="142"/>
      <c r="K476" s="142"/>
      <c r="L476" s="142"/>
      <c r="M476" s="142"/>
      <c r="N476" s="142"/>
      <c r="O476" s="142"/>
      <c r="P476" s="142"/>
      <c r="Q476" s="142"/>
      <c r="R476" s="142"/>
      <c r="S476" s="142"/>
      <c r="T476" s="142"/>
      <c r="U476" s="142"/>
      <c r="V476" s="142"/>
      <c r="W476" s="142"/>
      <c r="X476" s="142"/>
    </row>
    <row r="477" spans="1:24" s="1" customFormat="1" ht="15" customHeight="1" x14ac:dyDescent="0.2">
      <c r="A477" s="174"/>
      <c r="B477" s="135"/>
      <c r="C477" s="175"/>
      <c r="D477" s="177"/>
      <c r="E477" s="177"/>
      <c r="F477" s="177"/>
      <c r="G477" s="142"/>
      <c r="H477" s="142"/>
      <c r="I477" s="142"/>
      <c r="J477" s="142"/>
      <c r="K477" s="142"/>
      <c r="L477" s="142"/>
      <c r="M477" s="142"/>
      <c r="N477" s="142"/>
      <c r="O477" s="142"/>
      <c r="P477" s="142"/>
      <c r="Q477" s="142"/>
      <c r="R477" s="142"/>
      <c r="S477" s="142"/>
      <c r="T477" s="142"/>
      <c r="U477" s="142"/>
      <c r="V477" s="142"/>
      <c r="W477" s="142"/>
      <c r="X477" s="142"/>
    </row>
    <row r="478" spans="1:24" s="1" customFormat="1" ht="15" customHeight="1" x14ac:dyDescent="0.2">
      <c r="A478" s="174"/>
      <c r="B478" s="135"/>
      <c r="C478" s="175"/>
      <c r="D478" s="177"/>
      <c r="E478" s="177"/>
      <c r="F478" s="177"/>
      <c r="G478" s="142"/>
      <c r="H478" s="142"/>
      <c r="I478" s="142"/>
      <c r="J478" s="142"/>
      <c r="K478" s="142"/>
      <c r="L478" s="142"/>
      <c r="M478" s="142"/>
      <c r="N478" s="142"/>
      <c r="O478" s="142"/>
      <c r="P478" s="142"/>
      <c r="Q478" s="142"/>
      <c r="R478" s="142"/>
      <c r="S478" s="142"/>
      <c r="T478" s="142"/>
      <c r="U478" s="142"/>
      <c r="V478" s="142"/>
      <c r="W478" s="142"/>
      <c r="X478" s="142"/>
    </row>
    <row r="479" spans="1:24" s="1" customFormat="1" ht="15" customHeight="1" x14ac:dyDescent="0.2">
      <c r="A479" s="174"/>
      <c r="B479" s="135"/>
      <c r="C479" s="175"/>
      <c r="D479" s="177"/>
      <c r="E479" s="177"/>
      <c r="F479" s="177"/>
      <c r="G479" s="142"/>
      <c r="H479" s="142"/>
      <c r="I479" s="142"/>
      <c r="J479" s="142"/>
      <c r="K479" s="142"/>
      <c r="L479" s="142"/>
      <c r="M479" s="142"/>
      <c r="N479" s="142"/>
      <c r="O479" s="142"/>
      <c r="P479" s="142"/>
      <c r="Q479" s="142"/>
      <c r="R479" s="142"/>
      <c r="S479" s="142"/>
      <c r="T479" s="142"/>
      <c r="U479" s="142"/>
      <c r="V479" s="142"/>
      <c r="W479" s="142"/>
      <c r="X479" s="142"/>
    </row>
    <row r="480" spans="1:24" s="1" customFormat="1" ht="15" customHeight="1" x14ac:dyDescent="0.2">
      <c r="A480" s="174"/>
      <c r="B480" s="135"/>
      <c r="C480" s="175"/>
      <c r="D480" s="177"/>
      <c r="E480" s="177"/>
      <c r="F480" s="177"/>
      <c r="G480" s="142"/>
      <c r="H480" s="142"/>
      <c r="I480" s="142"/>
      <c r="J480" s="142"/>
      <c r="K480" s="142"/>
      <c r="L480" s="142"/>
      <c r="M480" s="142"/>
      <c r="N480" s="142"/>
      <c r="O480" s="142"/>
      <c r="P480" s="142"/>
      <c r="Q480" s="142"/>
      <c r="R480" s="142"/>
      <c r="S480" s="142"/>
      <c r="T480" s="142"/>
      <c r="U480" s="142"/>
      <c r="V480" s="142"/>
      <c r="W480" s="142"/>
      <c r="X480" s="142"/>
    </row>
    <row r="481" spans="1:24" s="1" customFormat="1" ht="15" customHeight="1" x14ac:dyDescent="0.2">
      <c r="A481" s="174"/>
      <c r="B481" s="135"/>
      <c r="C481" s="175"/>
      <c r="D481" s="177"/>
      <c r="E481" s="177"/>
      <c r="F481" s="177"/>
      <c r="G481" s="142"/>
      <c r="H481" s="142"/>
      <c r="I481" s="142"/>
      <c r="J481" s="142"/>
      <c r="K481" s="142"/>
      <c r="L481" s="142"/>
      <c r="M481" s="142"/>
      <c r="N481" s="142"/>
      <c r="O481" s="142"/>
      <c r="P481" s="142"/>
      <c r="Q481" s="142"/>
      <c r="R481" s="142"/>
      <c r="S481" s="142"/>
      <c r="T481" s="142"/>
      <c r="U481" s="142"/>
      <c r="V481" s="142"/>
      <c r="W481" s="142"/>
      <c r="X481" s="142"/>
    </row>
    <row r="482" spans="1:24" s="1" customFormat="1" ht="15" customHeight="1" x14ac:dyDescent="0.2">
      <c r="A482" s="174"/>
      <c r="B482" s="135"/>
      <c r="C482" s="175"/>
      <c r="D482" s="177"/>
      <c r="E482" s="177"/>
      <c r="F482" s="177"/>
      <c r="G482" s="142"/>
      <c r="H482" s="142"/>
      <c r="I482" s="142"/>
      <c r="J482" s="142"/>
      <c r="K482" s="142"/>
      <c r="L482" s="142"/>
      <c r="M482" s="142"/>
      <c r="N482" s="142"/>
      <c r="O482" s="142"/>
      <c r="P482" s="142"/>
      <c r="Q482" s="142"/>
      <c r="R482" s="142"/>
      <c r="S482" s="142"/>
      <c r="T482" s="142"/>
      <c r="U482" s="142"/>
      <c r="V482" s="142"/>
      <c r="W482" s="142"/>
      <c r="X482" s="142"/>
    </row>
    <row r="483" spans="1:24" s="1" customFormat="1" ht="15" customHeight="1" x14ac:dyDescent="0.2">
      <c r="A483" s="174"/>
      <c r="B483" s="135"/>
      <c r="C483" s="175"/>
      <c r="D483" s="177"/>
      <c r="E483" s="177"/>
      <c r="F483" s="177"/>
      <c r="G483" s="142"/>
      <c r="H483" s="142"/>
      <c r="I483" s="142"/>
      <c r="J483" s="142"/>
      <c r="K483" s="142"/>
      <c r="L483" s="142"/>
      <c r="M483" s="142"/>
      <c r="N483" s="142"/>
      <c r="O483" s="142"/>
      <c r="P483" s="142"/>
      <c r="Q483" s="142"/>
      <c r="R483" s="142"/>
      <c r="S483" s="142"/>
      <c r="T483" s="142"/>
      <c r="U483" s="142"/>
      <c r="V483" s="142"/>
      <c r="W483" s="142"/>
      <c r="X483" s="142"/>
    </row>
    <row r="484" spans="1:24" s="1" customFormat="1" ht="15" customHeight="1" x14ac:dyDescent="0.2">
      <c r="A484" s="174"/>
      <c r="B484" s="135"/>
      <c r="C484" s="175"/>
      <c r="D484" s="177"/>
      <c r="E484" s="177"/>
      <c r="F484" s="177"/>
      <c r="G484" s="142"/>
      <c r="H484" s="142"/>
      <c r="I484" s="142"/>
      <c r="J484" s="142"/>
      <c r="K484" s="142"/>
      <c r="L484" s="142"/>
      <c r="M484" s="142"/>
      <c r="N484" s="142"/>
      <c r="O484" s="142"/>
      <c r="P484" s="142"/>
      <c r="Q484" s="142"/>
      <c r="R484" s="142"/>
      <c r="S484" s="142"/>
      <c r="T484" s="142"/>
      <c r="U484" s="142"/>
      <c r="V484" s="142"/>
      <c r="W484" s="142"/>
      <c r="X484" s="142"/>
    </row>
    <row r="485" spans="1:24" s="1" customFormat="1" ht="15" customHeight="1" x14ac:dyDescent="0.2">
      <c r="A485" s="174"/>
      <c r="B485" s="135"/>
      <c r="C485" s="175"/>
      <c r="D485" s="177"/>
      <c r="E485" s="177"/>
      <c r="F485" s="177"/>
      <c r="G485" s="142"/>
      <c r="H485" s="142"/>
      <c r="I485" s="142"/>
      <c r="J485" s="142"/>
      <c r="K485" s="142"/>
      <c r="L485" s="142"/>
      <c r="M485" s="142"/>
      <c r="N485" s="142"/>
      <c r="O485" s="142"/>
      <c r="P485" s="142"/>
      <c r="Q485" s="142"/>
      <c r="R485" s="142"/>
      <c r="S485" s="142"/>
      <c r="T485" s="142"/>
      <c r="U485" s="142"/>
      <c r="V485" s="142"/>
      <c r="W485" s="142"/>
      <c r="X485" s="142"/>
    </row>
    <row r="486" spans="1:24" s="1" customFormat="1" ht="15" customHeight="1" x14ac:dyDescent="0.2">
      <c r="A486" s="174"/>
      <c r="B486" s="135"/>
      <c r="C486" s="175"/>
      <c r="D486" s="177"/>
      <c r="E486" s="177"/>
      <c r="F486" s="177"/>
      <c r="G486" s="142"/>
      <c r="H486" s="142"/>
      <c r="I486" s="142"/>
      <c r="J486" s="142"/>
      <c r="K486" s="142"/>
      <c r="L486" s="142"/>
      <c r="M486" s="142"/>
      <c r="N486" s="142"/>
      <c r="O486" s="142"/>
      <c r="P486" s="142"/>
      <c r="Q486" s="142"/>
      <c r="R486" s="142"/>
      <c r="S486" s="142"/>
      <c r="T486" s="142"/>
      <c r="U486" s="142"/>
      <c r="V486" s="142"/>
      <c r="W486" s="142"/>
      <c r="X486" s="142"/>
    </row>
    <row r="487" spans="1:24" s="1" customFormat="1" ht="15" customHeight="1" x14ac:dyDescent="0.2">
      <c r="A487" s="174"/>
      <c r="B487" s="135"/>
      <c r="C487" s="175"/>
      <c r="D487" s="177"/>
      <c r="E487" s="177"/>
      <c r="F487" s="177"/>
      <c r="G487" s="142"/>
      <c r="H487" s="142"/>
      <c r="I487" s="142"/>
      <c r="J487" s="142"/>
      <c r="K487" s="142"/>
      <c r="L487" s="142"/>
      <c r="M487" s="142"/>
      <c r="N487" s="142"/>
      <c r="O487" s="142"/>
      <c r="P487" s="142"/>
      <c r="Q487" s="142"/>
      <c r="R487" s="142"/>
      <c r="S487" s="142"/>
      <c r="T487" s="142"/>
      <c r="U487" s="142"/>
      <c r="V487" s="142"/>
      <c r="W487" s="142"/>
      <c r="X487" s="142"/>
    </row>
    <row r="488" spans="1:24" s="1" customFormat="1" ht="15" customHeight="1" x14ac:dyDescent="0.2">
      <c r="A488" s="174"/>
      <c r="B488" s="135"/>
      <c r="C488" s="175"/>
      <c r="D488" s="177"/>
      <c r="E488" s="177"/>
      <c r="F488" s="177"/>
      <c r="G488" s="142"/>
      <c r="H488" s="142"/>
      <c r="I488" s="142"/>
      <c r="J488" s="142"/>
      <c r="K488" s="142"/>
      <c r="L488" s="142"/>
      <c r="M488" s="142"/>
      <c r="N488" s="142"/>
      <c r="O488" s="142"/>
      <c r="P488" s="142"/>
      <c r="Q488" s="142"/>
      <c r="R488" s="142"/>
      <c r="S488" s="142"/>
      <c r="T488" s="142"/>
      <c r="U488" s="142"/>
      <c r="V488" s="142"/>
      <c r="W488" s="142"/>
      <c r="X488" s="142"/>
    </row>
    <row r="489" spans="1:24" s="1" customFormat="1" ht="15" customHeight="1" x14ac:dyDescent="0.2">
      <c r="A489" s="174"/>
      <c r="B489" s="135"/>
      <c r="C489" s="175"/>
      <c r="D489" s="177"/>
      <c r="E489" s="177"/>
      <c r="F489" s="177"/>
      <c r="G489" s="142"/>
      <c r="H489" s="142"/>
      <c r="I489" s="142"/>
      <c r="J489" s="142"/>
      <c r="K489" s="142"/>
      <c r="L489" s="142"/>
      <c r="M489" s="142"/>
      <c r="N489" s="142"/>
      <c r="O489" s="142"/>
      <c r="P489" s="142"/>
      <c r="Q489" s="142"/>
      <c r="R489" s="142"/>
      <c r="S489" s="142"/>
      <c r="T489" s="142"/>
      <c r="U489" s="142"/>
      <c r="V489" s="142"/>
      <c r="W489" s="142"/>
      <c r="X489" s="142"/>
    </row>
    <row r="490" spans="1:24" s="1" customFormat="1" ht="15" customHeight="1" x14ac:dyDescent="0.2">
      <c r="A490" s="174"/>
      <c r="B490" s="135"/>
      <c r="C490" s="175"/>
      <c r="D490" s="177"/>
      <c r="E490" s="177"/>
      <c r="F490" s="177"/>
      <c r="G490" s="142"/>
      <c r="H490" s="142"/>
      <c r="I490" s="142"/>
      <c r="J490" s="142"/>
      <c r="K490" s="142"/>
      <c r="L490" s="142"/>
      <c r="M490" s="142"/>
      <c r="N490" s="142"/>
      <c r="O490" s="142"/>
      <c r="P490" s="142"/>
      <c r="Q490" s="142"/>
      <c r="R490" s="142"/>
      <c r="S490" s="142"/>
      <c r="T490" s="142"/>
      <c r="U490" s="142"/>
      <c r="V490" s="142"/>
      <c r="W490" s="142"/>
      <c r="X490" s="142"/>
    </row>
    <row r="491" spans="1:24" s="1" customFormat="1" ht="15" customHeight="1" x14ac:dyDescent="0.2">
      <c r="A491" s="174"/>
      <c r="B491" s="135"/>
      <c r="C491" s="175"/>
      <c r="D491" s="177"/>
      <c r="E491" s="177"/>
      <c r="F491" s="177"/>
      <c r="G491" s="142"/>
      <c r="H491" s="142"/>
      <c r="I491" s="142"/>
      <c r="J491" s="142"/>
      <c r="K491" s="142"/>
      <c r="L491" s="142"/>
      <c r="M491" s="142"/>
      <c r="N491" s="142"/>
      <c r="O491" s="142"/>
      <c r="P491" s="142"/>
      <c r="Q491" s="142"/>
      <c r="R491" s="142"/>
      <c r="S491" s="142"/>
      <c r="T491" s="142"/>
      <c r="U491" s="142"/>
      <c r="V491" s="142"/>
      <c r="W491" s="142"/>
      <c r="X491" s="142"/>
    </row>
    <row r="492" spans="1:24" s="1" customFormat="1" ht="15" customHeight="1" x14ac:dyDescent="0.2">
      <c r="A492" s="174"/>
      <c r="B492" s="135"/>
      <c r="C492" s="175"/>
      <c r="D492" s="177"/>
      <c r="E492" s="177"/>
      <c r="F492" s="177"/>
      <c r="G492" s="142"/>
      <c r="H492" s="142"/>
      <c r="I492" s="142"/>
      <c r="J492" s="142"/>
      <c r="K492" s="142"/>
      <c r="L492" s="142"/>
      <c r="M492" s="142"/>
      <c r="N492" s="142"/>
      <c r="O492" s="142"/>
      <c r="P492" s="142"/>
      <c r="Q492" s="142"/>
      <c r="R492" s="142"/>
      <c r="S492" s="142"/>
      <c r="T492" s="142"/>
      <c r="U492" s="142"/>
      <c r="V492" s="142"/>
      <c r="W492" s="142"/>
      <c r="X492" s="142"/>
    </row>
    <row r="493" spans="1:24" s="1" customFormat="1" ht="15" customHeight="1" x14ac:dyDescent="0.2">
      <c r="A493" s="174"/>
      <c r="B493" s="135"/>
      <c r="C493" s="175"/>
      <c r="D493" s="177"/>
      <c r="E493" s="177"/>
      <c r="F493" s="177"/>
      <c r="G493" s="142"/>
      <c r="H493" s="142"/>
      <c r="I493" s="142"/>
      <c r="J493" s="142"/>
      <c r="K493" s="142"/>
      <c r="L493" s="142"/>
      <c r="M493" s="142"/>
      <c r="N493" s="142"/>
      <c r="O493" s="142"/>
      <c r="P493" s="142"/>
      <c r="Q493" s="142"/>
      <c r="R493" s="142"/>
      <c r="S493" s="142"/>
      <c r="T493" s="142"/>
      <c r="U493" s="142"/>
      <c r="V493" s="142"/>
      <c r="W493" s="142"/>
      <c r="X493" s="142"/>
    </row>
    <row r="494" spans="1:24" s="1" customFormat="1" ht="15" customHeight="1" x14ac:dyDescent="0.2">
      <c r="A494" s="174"/>
      <c r="B494" s="135"/>
      <c r="C494" s="175"/>
      <c r="D494" s="177"/>
      <c r="E494" s="177"/>
      <c r="F494" s="177"/>
      <c r="G494" s="142"/>
      <c r="H494" s="142"/>
      <c r="I494" s="142"/>
      <c r="J494" s="142"/>
      <c r="K494" s="142"/>
      <c r="L494" s="142"/>
      <c r="M494" s="142"/>
      <c r="N494" s="142"/>
      <c r="O494" s="142"/>
      <c r="P494" s="142"/>
      <c r="Q494" s="142"/>
      <c r="R494" s="142"/>
      <c r="S494" s="142"/>
      <c r="T494" s="142"/>
      <c r="U494" s="142"/>
      <c r="V494" s="142"/>
      <c r="W494" s="142"/>
      <c r="X494" s="142"/>
    </row>
    <row r="495" spans="1:24" s="1" customFormat="1" ht="15" customHeight="1" x14ac:dyDescent="0.2">
      <c r="A495" s="174"/>
      <c r="B495" s="135"/>
      <c r="C495" s="175"/>
      <c r="D495" s="177"/>
      <c r="E495" s="177"/>
      <c r="F495" s="177"/>
      <c r="G495" s="142"/>
      <c r="H495" s="142"/>
      <c r="I495" s="142"/>
      <c r="J495" s="142"/>
      <c r="K495" s="142"/>
      <c r="L495" s="142"/>
      <c r="M495" s="142"/>
      <c r="N495" s="142"/>
      <c r="O495" s="142"/>
      <c r="P495" s="142"/>
      <c r="Q495" s="142"/>
      <c r="R495" s="142"/>
      <c r="S495" s="142"/>
      <c r="T495" s="142"/>
      <c r="U495" s="142"/>
      <c r="V495" s="142"/>
      <c r="W495" s="142"/>
      <c r="X495" s="142"/>
    </row>
    <row r="496" spans="1:24" s="1" customFormat="1" ht="15" customHeight="1" x14ac:dyDescent="0.2">
      <c r="A496" s="174"/>
      <c r="B496" s="135"/>
      <c r="C496" s="175"/>
      <c r="D496" s="177"/>
      <c r="E496" s="177"/>
      <c r="F496" s="177"/>
      <c r="G496" s="142"/>
      <c r="H496" s="142"/>
      <c r="I496" s="142"/>
      <c r="J496" s="142"/>
      <c r="K496" s="142"/>
      <c r="L496" s="142"/>
      <c r="M496" s="142"/>
      <c r="N496" s="142"/>
      <c r="O496" s="142"/>
      <c r="P496" s="142"/>
      <c r="Q496" s="142"/>
      <c r="R496" s="142"/>
      <c r="S496" s="142"/>
      <c r="T496" s="142"/>
      <c r="U496" s="142"/>
      <c r="V496" s="142"/>
      <c r="W496" s="142"/>
      <c r="X496" s="142"/>
    </row>
    <row r="497" spans="1:24" s="1" customFormat="1" ht="15" customHeight="1" x14ac:dyDescent="0.2">
      <c r="A497" s="174"/>
      <c r="B497" s="135"/>
      <c r="C497" s="175"/>
      <c r="D497" s="177"/>
      <c r="E497" s="177"/>
      <c r="F497" s="177"/>
      <c r="G497" s="142"/>
      <c r="H497" s="142"/>
      <c r="I497" s="142"/>
      <c r="J497" s="142"/>
      <c r="K497" s="142"/>
      <c r="L497" s="142"/>
      <c r="M497" s="142"/>
      <c r="N497" s="142"/>
      <c r="O497" s="142"/>
      <c r="P497" s="142"/>
      <c r="Q497" s="142"/>
      <c r="R497" s="142"/>
      <c r="S497" s="142"/>
      <c r="T497" s="142"/>
      <c r="U497" s="142"/>
      <c r="V497" s="142"/>
      <c r="W497" s="142"/>
      <c r="X497" s="142"/>
    </row>
    <row r="498" spans="1:24" s="1" customFormat="1" ht="15" customHeight="1" x14ac:dyDescent="0.2">
      <c r="A498" s="174"/>
      <c r="B498" s="135"/>
      <c r="C498" s="175"/>
      <c r="D498" s="177"/>
      <c r="E498" s="177"/>
      <c r="F498" s="177"/>
      <c r="G498" s="142"/>
      <c r="H498" s="142"/>
      <c r="I498" s="142"/>
      <c r="J498" s="142"/>
      <c r="K498" s="142"/>
      <c r="L498" s="142"/>
      <c r="M498" s="142"/>
      <c r="N498" s="142"/>
      <c r="O498" s="142"/>
      <c r="P498" s="142"/>
      <c r="Q498" s="142"/>
      <c r="R498" s="142"/>
      <c r="S498" s="142"/>
      <c r="T498" s="142"/>
      <c r="U498" s="142"/>
      <c r="V498" s="142"/>
      <c r="W498" s="142"/>
      <c r="X498" s="142"/>
    </row>
    <row r="499" spans="1:24" s="1" customFormat="1" ht="15" customHeight="1" x14ac:dyDescent="0.2">
      <c r="A499" s="174"/>
      <c r="B499" s="135"/>
      <c r="C499" s="175"/>
      <c r="D499" s="177"/>
      <c r="E499" s="177"/>
      <c r="F499" s="177"/>
      <c r="G499" s="142"/>
      <c r="H499" s="142"/>
      <c r="I499" s="142"/>
      <c r="J499" s="142"/>
      <c r="K499" s="142"/>
      <c r="L499" s="142"/>
      <c r="M499" s="142"/>
      <c r="N499" s="142"/>
      <c r="O499" s="142"/>
      <c r="P499" s="142"/>
      <c r="Q499" s="142"/>
      <c r="R499" s="142"/>
      <c r="S499" s="142"/>
      <c r="T499" s="142"/>
      <c r="U499" s="142"/>
      <c r="V499" s="142"/>
      <c r="W499" s="142"/>
      <c r="X499" s="142"/>
    </row>
    <row r="500" spans="1:24" s="1" customFormat="1" ht="15" customHeight="1" x14ac:dyDescent="0.2">
      <c r="A500" s="174"/>
      <c r="B500" s="135"/>
      <c r="C500" s="175"/>
      <c r="D500" s="177"/>
      <c r="E500" s="177"/>
      <c r="F500" s="177"/>
      <c r="G500" s="142"/>
      <c r="H500" s="142"/>
      <c r="I500" s="142"/>
      <c r="J500" s="142"/>
      <c r="K500" s="142"/>
      <c r="L500" s="142"/>
      <c r="M500" s="142"/>
      <c r="N500" s="142"/>
      <c r="O500" s="142"/>
      <c r="P500" s="142"/>
      <c r="Q500" s="142"/>
      <c r="R500" s="142"/>
      <c r="S500" s="142"/>
      <c r="T500" s="142"/>
      <c r="U500" s="142"/>
      <c r="V500" s="142"/>
      <c r="W500" s="142"/>
      <c r="X500" s="142"/>
    </row>
    <row r="501" spans="1:24" s="1" customFormat="1" ht="15" customHeight="1" x14ac:dyDescent="0.2">
      <c r="A501" s="174"/>
      <c r="B501" s="135"/>
      <c r="C501" s="175"/>
      <c r="D501" s="177"/>
      <c r="E501" s="177"/>
      <c r="F501" s="177"/>
      <c r="G501" s="142"/>
      <c r="H501" s="142"/>
      <c r="I501" s="142"/>
      <c r="J501" s="142"/>
      <c r="K501" s="142"/>
      <c r="L501" s="142"/>
      <c r="M501" s="142"/>
      <c r="N501" s="142"/>
      <c r="O501" s="142"/>
      <c r="P501" s="142"/>
      <c r="Q501" s="142"/>
      <c r="R501" s="142"/>
      <c r="S501" s="142"/>
      <c r="T501" s="142"/>
      <c r="U501" s="142"/>
      <c r="V501" s="142"/>
      <c r="W501" s="142"/>
      <c r="X501" s="142"/>
    </row>
    <row r="502" spans="1:24" s="1" customFormat="1" ht="15" customHeight="1" x14ac:dyDescent="0.2">
      <c r="A502" s="174"/>
      <c r="B502" s="135"/>
      <c r="C502" s="175"/>
      <c r="D502" s="177"/>
      <c r="E502" s="177"/>
      <c r="F502" s="177"/>
      <c r="G502" s="142"/>
      <c r="H502" s="142"/>
      <c r="I502" s="142"/>
      <c r="J502" s="142"/>
      <c r="K502" s="142"/>
      <c r="L502" s="142"/>
      <c r="M502" s="142"/>
      <c r="N502" s="142"/>
      <c r="O502" s="142"/>
      <c r="P502" s="142"/>
      <c r="Q502" s="142"/>
      <c r="R502" s="142"/>
      <c r="S502" s="142"/>
      <c r="T502" s="142"/>
      <c r="U502" s="142"/>
      <c r="V502" s="142"/>
      <c r="W502" s="142"/>
      <c r="X502" s="142"/>
    </row>
    <row r="503" spans="1:24" s="1" customFormat="1" ht="15" customHeight="1" x14ac:dyDescent="0.2">
      <c r="A503" s="174"/>
      <c r="B503" s="135"/>
      <c r="C503" s="175"/>
      <c r="D503" s="177"/>
      <c r="E503" s="177"/>
      <c r="F503" s="177"/>
      <c r="G503" s="142"/>
      <c r="H503" s="142"/>
      <c r="I503" s="142"/>
      <c r="J503" s="142"/>
      <c r="K503" s="142"/>
      <c r="L503" s="142"/>
      <c r="M503" s="142"/>
      <c r="N503" s="142"/>
      <c r="O503" s="142"/>
      <c r="P503" s="142"/>
      <c r="Q503" s="142"/>
      <c r="R503" s="142"/>
      <c r="S503" s="142"/>
      <c r="T503" s="142"/>
      <c r="U503" s="142"/>
      <c r="V503" s="142"/>
      <c r="W503" s="142"/>
      <c r="X503" s="142"/>
    </row>
    <row r="504" spans="1:24" s="1" customFormat="1" ht="15" customHeight="1" x14ac:dyDescent="0.2">
      <c r="A504" s="174"/>
      <c r="B504" s="135"/>
      <c r="C504" s="175"/>
      <c r="D504" s="177"/>
      <c r="E504" s="177"/>
      <c r="F504" s="177"/>
      <c r="G504" s="142"/>
      <c r="H504" s="142"/>
      <c r="I504" s="142"/>
      <c r="J504" s="142"/>
      <c r="K504" s="142"/>
      <c r="L504" s="142"/>
      <c r="M504" s="142"/>
      <c r="N504" s="142"/>
      <c r="O504" s="142"/>
      <c r="P504" s="142"/>
      <c r="Q504" s="142"/>
      <c r="R504" s="142"/>
      <c r="S504" s="142"/>
      <c r="T504" s="142"/>
      <c r="U504" s="142"/>
      <c r="V504" s="142"/>
      <c r="W504" s="142"/>
      <c r="X504" s="142"/>
    </row>
    <row r="505" spans="1:24" s="1" customFormat="1" ht="15" customHeight="1" x14ac:dyDescent="0.2">
      <c r="A505" s="174"/>
      <c r="B505" s="135"/>
      <c r="C505" s="175"/>
      <c r="D505" s="177"/>
      <c r="E505" s="177"/>
      <c r="F505" s="177"/>
      <c r="G505" s="142"/>
      <c r="H505" s="142"/>
      <c r="I505" s="142"/>
      <c r="J505" s="142"/>
      <c r="K505" s="142"/>
      <c r="L505" s="142"/>
      <c r="M505" s="142"/>
      <c r="N505" s="142"/>
      <c r="O505" s="142"/>
      <c r="P505" s="142"/>
      <c r="Q505" s="142"/>
      <c r="R505" s="142"/>
      <c r="S505" s="142"/>
      <c r="T505" s="142"/>
      <c r="U505" s="142"/>
      <c r="V505" s="142"/>
      <c r="W505" s="142"/>
      <c r="X505" s="142"/>
    </row>
    <row r="506" spans="1:24" s="1" customFormat="1" ht="15" customHeight="1" x14ac:dyDescent="0.2">
      <c r="A506" s="174"/>
      <c r="B506" s="135"/>
      <c r="C506" s="175"/>
      <c r="D506" s="177"/>
      <c r="E506" s="177"/>
      <c r="F506" s="177"/>
      <c r="G506" s="142"/>
      <c r="H506" s="142"/>
      <c r="I506" s="142"/>
      <c r="J506" s="142"/>
      <c r="K506" s="142"/>
      <c r="L506" s="142"/>
      <c r="M506" s="142"/>
      <c r="N506" s="142"/>
      <c r="O506" s="142"/>
      <c r="P506" s="142"/>
      <c r="Q506" s="142"/>
      <c r="R506" s="142"/>
      <c r="S506" s="142"/>
      <c r="T506" s="142"/>
      <c r="U506" s="142"/>
      <c r="V506" s="142"/>
      <c r="W506" s="142"/>
      <c r="X506" s="142"/>
    </row>
    <row r="507" spans="1:24" s="1" customFormat="1" ht="15" customHeight="1" x14ac:dyDescent="0.2">
      <c r="A507" s="174"/>
      <c r="B507" s="135"/>
      <c r="C507" s="175"/>
      <c r="D507" s="177"/>
      <c r="E507" s="177"/>
      <c r="F507" s="177"/>
      <c r="G507" s="142"/>
      <c r="H507" s="142"/>
      <c r="I507" s="142"/>
      <c r="J507" s="142"/>
      <c r="K507" s="142"/>
      <c r="L507" s="142"/>
      <c r="M507" s="142"/>
      <c r="N507" s="142"/>
      <c r="O507" s="142"/>
      <c r="P507" s="142"/>
      <c r="Q507" s="142"/>
      <c r="R507" s="142"/>
      <c r="S507" s="142"/>
      <c r="T507" s="142"/>
      <c r="U507" s="142"/>
      <c r="V507" s="142"/>
      <c r="W507" s="142"/>
      <c r="X507" s="142"/>
    </row>
    <row r="508" spans="1:24" s="1" customFormat="1" ht="15" customHeight="1" x14ac:dyDescent="0.2">
      <c r="A508" s="174"/>
      <c r="B508" s="135"/>
      <c r="C508" s="175"/>
      <c r="D508" s="177"/>
      <c r="E508" s="177"/>
      <c r="F508" s="177"/>
      <c r="G508" s="142"/>
      <c r="H508" s="142"/>
      <c r="I508" s="142"/>
      <c r="J508" s="142"/>
      <c r="K508" s="142"/>
      <c r="L508" s="142"/>
      <c r="M508" s="142"/>
      <c r="N508" s="142"/>
      <c r="O508" s="142"/>
      <c r="P508" s="142"/>
      <c r="Q508" s="142"/>
      <c r="R508" s="142"/>
      <c r="S508" s="142"/>
      <c r="T508" s="142"/>
      <c r="U508" s="142"/>
      <c r="V508" s="142"/>
      <c r="W508" s="142"/>
      <c r="X508" s="142"/>
    </row>
    <row r="509" spans="1:24" s="1" customFormat="1" ht="15" customHeight="1" x14ac:dyDescent="0.2">
      <c r="A509" s="174"/>
      <c r="B509" s="135"/>
      <c r="C509" s="175"/>
      <c r="D509" s="177"/>
      <c r="E509" s="177"/>
      <c r="F509" s="177"/>
      <c r="G509" s="142"/>
      <c r="H509" s="142"/>
      <c r="I509" s="142"/>
      <c r="J509" s="142"/>
      <c r="K509" s="142"/>
      <c r="L509" s="142"/>
      <c r="M509" s="142"/>
      <c r="N509" s="142"/>
      <c r="O509" s="142"/>
      <c r="P509" s="142"/>
      <c r="Q509" s="142"/>
      <c r="R509" s="142"/>
      <c r="S509" s="142"/>
      <c r="T509" s="142"/>
      <c r="U509" s="142"/>
      <c r="V509" s="142"/>
      <c r="W509" s="142"/>
      <c r="X509" s="142"/>
    </row>
    <row r="510" spans="1:24" s="1" customFormat="1" ht="15" customHeight="1" x14ac:dyDescent="0.2">
      <c r="A510" s="174"/>
      <c r="B510" s="135"/>
      <c r="C510" s="175"/>
      <c r="D510" s="177"/>
      <c r="E510" s="177"/>
      <c r="F510" s="177"/>
      <c r="G510" s="142"/>
      <c r="H510" s="142"/>
      <c r="I510" s="142"/>
      <c r="J510" s="142"/>
      <c r="K510" s="142"/>
      <c r="L510" s="142"/>
      <c r="M510" s="142"/>
      <c r="N510" s="142"/>
      <c r="O510" s="142"/>
      <c r="P510" s="142"/>
      <c r="Q510" s="142"/>
      <c r="R510" s="142"/>
      <c r="S510" s="142"/>
      <c r="T510" s="142"/>
      <c r="U510" s="142"/>
      <c r="V510" s="142"/>
      <c r="W510" s="142"/>
      <c r="X510" s="142"/>
    </row>
    <row r="511" spans="1:24" s="1" customFormat="1" ht="15" customHeight="1" x14ac:dyDescent="0.2">
      <c r="A511" s="174"/>
      <c r="B511" s="135"/>
      <c r="C511" s="175"/>
      <c r="D511" s="177"/>
      <c r="E511" s="177"/>
      <c r="F511" s="177"/>
      <c r="G511" s="142"/>
      <c r="H511" s="142"/>
      <c r="I511" s="142"/>
      <c r="J511" s="142"/>
      <c r="K511" s="142"/>
      <c r="L511" s="142"/>
      <c r="M511" s="142"/>
      <c r="N511" s="142"/>
      <c r="O511" s="142"/>
      <c r="P511" s="142"/>
      <c r="Q511" s="142"/>
      <c r="R511" s="142"/>
      <c r="S511" s="142"/>
      <c r="T511" s="142"/>
      <c r="U511" s="142"/>
      <c r="V511" s="142"/>
      <c r="W511" s="142"/>
      <c r="X511" s="142"/>
    </row>
    <row r="512" spans="1:24" s="1" customFormat="1" ht="15" customHeight="1" x14ac:dyDescent="0.2">
      <c r="A512" s="174"/>
      <c r="B512" s="135"/>
      <c r="C512" s="175"/>
      <c r="D512" s="177"/>
      <c r="E512" s="177"/>
      <c r="F512" s="177"/>
      <c r="G512" s="142"/>
      <c r="H512" s="142"/>
      <c r="I512" s="142"/>
      <c r="J512" s="142"/>
      <c r="K512" s="142"/>
      <c r="L512" s="142"/>
      <c r="M512" s="142"/>
      <c r="N512" s="142"/>
      <c r="O512" s="142"/>
      <c r="P512" s="142"/>
      <c r="Q512" s="142"/>
      <c r="R512" s="142"/>
      <c r="S512" s="142"/>
      <c r="T512" s="142"/>
      <c r="U512" s="142"/>
      <c r="V512" s="142"/>
      <c r="W512" s="142"/>
      <c r="X512" s="142"/>
    </row>
    <row r="513" spans="1:24" s="1" customFormat="1" ht="15" customHeight="1" x14ac:dyDescent="0.2">
      <c r="A513" s="174"/>
      <c r="B513" s="135"/>
      <c r="C513" s="175"/>
      <c r="D513" s="177"/>
      <c r="E513" s="177"/>
      <c r="F513" s="177"/>
      <c r="G513" s="142"/>
      <c r="H513" s="142"/>
      <c r="I513" s="142"/>
      <c r="J513" s="142"/>
      <c r="K513" s="142"/>
      <c r="L513" s="142"/>
      <c r="M513" s="142"/>
      <c r="N513" s="142"/>
      <c r="O513" s="142"/>
      <c r="P513" s="142"/>
      <c r="Q513" s="142"/>
      <c r="R513" s="142"/>
      <c r="S513" s="142"/>
      <c r="T513" s="142"/>
      <c r="U513" s="142"/>
      <c r="V513" s="142"/>
      <c r="W513" s="142"/>
      <c r="X513" s="142"/>
    </row>
    <row r="514" spans="1:24" s="1" customFormat="1" ht="15" customHeight="1" x14ac:dyDescent="0.2">
      <c r="A514" s="174"/>
      <c r="B514" s="135"/>
      <c r="C514" s="175"/>
      <c r="D514" s="177"/>
      <c r="E514" s="177"/>
      <c r="F514" s="177"/>
      <c r="G514" s="142"/>
      <c r="H514" s="142"/>
      <c r="I514" s="142"/>
      <c r="J514" s="142"/>
      <c r="K514" s="142"/>
      <c r="L514" s="142"/>
      <c r="M514" s="142"/>
      <c r="N514" s="142"/>
      <c r="O514" s="142"/>
      <c r="P514" s="142"/>
      <c r="Q514" s="142"/>
      <c r="R514" s="142"/>
      <c r="S514" s="142"/>
      <c r="T514" s="142"/>
      <c r="U514" s="142"/>
      <c r="V514" s="142"/>
      <c r="W514" s="142"/>
      <c r="X514" s="142"/>
    </row>
    <row r="515" spans="1:24" s="1" customFormat="1" ht="15" customHeight="1" x14ac:dyDescent="0.2">
      <c r="A515" s="174"/>
      <c r="B515" s="135"/>
      <c r="C515" s="175"/>
      <c r="D515" s="177"/>
      <c r="E515" s="177"/>
      <c r="F515" s="177"/>
      <c r="G515" s="142"/>
      <c r="H515" s="142"/>
      <c r="I515" s="142"/>
      <c r="J515" s="142"/>
      <c r="K515" s="142"/>
      <c r="L515" s="142"/>
      <c r="M515" s="142"/>
      <c r="N515" s="142"/>
      <c r="O515" s="142"/>
      <c r="P515" s="142"/>
      <c r="Q515" s="142"/>
      <c r="R515" s="142"/>
      <c r="S515" s="142"/>
      <c r="T515" s="142"/>
      <c r="U515" s="142"/>
      <c r="V515" s="142"/>
      <c r="W515" s="142"/>
      <c r="X515" s="142"/>
    </row>
    <row r="516" spans="1:24" s="1" customFormat="1" ht="15" customHeight="1" x14ac:dyDescent="0.2">
      <c r="A516" s="174"/>
      <c r="B516" s="135"/>
      <c r="C516" s="175"/>
      <c r="D516" s="177"/>
      <c r="E516" s="177"/>
      <c r="F516" s="177"/>
      <c r="G516" s="142"/>
      <c r="H516" s="142"/>
      <c r="I516" s="142"/>
      <c r="J516" s="142"/>
      <c r="K516" s="142"/>
      <c r="L516" s="142"/>
      <c r="M516" s="142"/>
      <c r="N516" s="142"/>
      <c r="O516" s="142"/>
      <c r="P516" s="142"/>
      <c r="Q516" s="142"/>
      <c r="R516" s="142"/>
      <c r="S516" s="142"/>
      <c r="T516" s="142"/>
      <c r="U516" s="142"/>
      <c r="V516" s="142"/>
      <c r="W516" s="142"/>
      <c r="X516" s="142"/>
    </row>
    <row r="517" spans="1:24" s="1" customFormat="1" ht="15" customHeight="1" x14ac:dyDescent="0.2">
      <c r="A517" s="174"/>
      <c r="B517" s="135"/>
      <c r="C517" s="175"/>
      <c r="D517" s="177"/>
      <c r="E517" s="177"/>
      <c r="F517" s="177"/>
      <c r="G517" s="142"/>
      <c r="H517" s="142"/>
      <c r="I517" s="142"/>
      <c r="J517" s="142"/>
      <c r="K517" s="142"/>
      <c r="L517" s="142"/>
      <c r="M517" s="142"/>
      <c r="N517" s="142"/>
      <c r="O517" s="142"/>
      <c r="P517" s="142"/>
      <c r="Q517" s="142"/>
      <c r="R517" s="142"/>
      <c r="S517" s="142"/>
      <c r="T517" s="142"/>
      <c r="U517" s="142"/>
      <c r="V517" s="142"/>
      <c r="W517" s="142"/>
      <c r="X517" s="142"/>
    </row>
    <row r="518" spans="1:24" s="1" customFormat="1" ht="15" customHeight="1" x14ac:dyDescent="0.2">
      <c r="A518" s="174"/>
      <c r="B518" s="135"/>
      <c r="C518" s="175"/>
      <c r="D518" s="177"/>
      <c r="E518" s="177"/>
      <c r="F518" s="177"/>
      <c r="G518" s="142"/>
      <c r="H518" s="142"/>
      <c r="I518" s="142"/>
      <c r="J518" s="142"/>
      <c r="K518" s="142"/>
      <c r="L518" s="142"/>
      <c r="M518" s="142"/>
      <c r="N518" s="142"/>
      <c r="O518" s="142"/>
      <c r="P518" s="142"/>
      <c r="Q518" s="142"/>
      <c r="R518" s="142"/>
      <c r="S518" s="142"/>
      <c r="T518" s="142"/>
      <c r="U518" s="142"/>
      <c r="V518" s="142"/>
      <c r="W518" s="142"/>
      <c r="X518" s="142"/>
    </row>
    <row r="519" spans="1:24" s="1" customFormat="1" ht="15" customHeight="1" x14ac:dyDescent="0.2">
      <c r="A519" s="174"/>
      <c r="B519" s="135"/>
      <c r="C519" s="175"/>
      <c r="D519" s="177"/>
      <c r="E519" s="177"/>
      <c r="F519" s="177"/>
      <c r="G519" s="142"/>
      <c r="H519" s="142"/>
      <c r="I519" s="142"/>
      <c r="J519" s="142"/>
      <c r="K519" s="142"/>
      <c r="L519" s="142"/>
      <c r="M519" s="142"/>
      <c r="N519" s="142"/>
      <c r="O519" s="142"/>
      <c r="P519" s="142"/>
      <c r="Q519" s="142"/>
      <c r="R519" s="142"/>
      <c r="S519" s="142"/>
      <c r="T519" s="142"/>
      <c r="U519" s="142"/>
      <c r="V519" s="142"/>
      <c r="W519" s="142"/>
      <c r="X519" s="142"/>
    </row>
    <row r="520" spans="1:24" s="1" customFormat="1" ht="15" customHeight="1" x14ac:dyDescent="0.2">
      <c r="A520" s="174"/>
      <c r="B520" s="135"/>
      <c r="C520" s="175"/>
      <c r="D520" s="177"/>
      <c r="E520" s="177"/>
      <c r="F520" s="177"/>
      <c r="G520" s="142"/>
      <c r="H520" s="142"/>
      <c r="I520" s="142"/>
      <c r="J520" s="142"/>
      <c r="K520" s="142"/>
      <c r="L520" s="142"/>
      <c r="M520" s="142"/>
      <c r="N520" s="142"/>
      <c r="O520" s="142"/>
      <c r="P520" s="142"/>
      <c r="Q520" s="142"/>
      <c r="R520" s="142"/>
      <c r="S520" s="142"/>
      <c r="T520" s="142"/>
      <c r="U520" s="142"/>
      <c r="V520" s="142"/>
      <c r="W520" s="142"/>
      <c r="X520" s="142"/>
    </row>
    <row r="521" spans="1:24" s="1" customFormat="1" ht="15.75" customHeight="1" x14ac:dyDescent="0.2">
      <c r="C521" s="178"/>
    </row>
    <row r="522" spans="1:24" s="1" customFormat="1" ht="15.75" customHeight="1" x14ac:dyDescent="0.2">
      <c r="C522" s="178"/>
    </row>
    <row r="523" spans="1:24" s="1" customFormat="1" ht="15.75" customHeight="1" x14ac:dyDescent="0.2">
      <c r="C523" s="178"/>
    </row>
    <row r="524" spans="1:24" s="1" customFormat="1" ht="15.75" customHeight="1" x14ac:dyDescent="0.2">
      <c r="C524" s="178"/>
    </row>
    <row r="525" spans="1:24" s="1" customFormat="1" ht="15.75" customHeight="1" x14ac:dyDescent="0.2">
      <c r="C525" s="178"/>
    </row>
    <row r="526" spans="1:24" s="1" customFormat="1" ht="15.75" customHeight="1" x14ac:dyDescent="0.2">
      <c r="C526" s="178"/>
    </row>
    <row r="527" spans="1:24" s="1" customFormat="1" ht="15.75" customHeight="1" x14ac:dyDescent="0.2">
      <c r="C527" s="178"/>
    </row>
    <row r="528" spans="1:24" s="1" customFormat="1" ht="15.75" customHeight="1" x14ac:dyDescent="0.2">
      <c r="C528" s="178"/>
    </row>
    <row r="529" spans="3:3" s="1" customFormat="1" ht="15.75" customHeight="1" x14ac:dyDescent="0.2">
      <c r="C529" s="178"/>
    </row>
    <row r="530" spans="3:3" s="1" customFormat="1" ht="15.75" customHeight="1" x14ac:dyDescent="0.2">
      <c r="C530" s="178"/>
    </row>
    <row r="531" spans="3:3" s="1" customFormat="1" ht="15.75" customHeight="1" x14ac:dyDescent="0.2">
      <c r="C531" s="178"/>
    </row>
    <row r="532" spans="3:3" s="1" customFormat="1" ht="15.75" customHeight="1" x14ac:dyDescent="0.2">
      <c r="C532" s="178"/>
    </row>
    <row r="533" spans="3:3" s="1" customFormat="1" ht="15.75" customHeight="1" x14ac:dyDescent="0.2">
      <c r="C533" s="178"/>
    </row>
    <row r="534" spans="3:3" s="1" customFormat="1" ht="15.75" customHeight="1" x14ac:dyDescent="0.2">
      <c r="C534" s="178"/>
    </row>
    <row r="535" spans="3:3" s="1" customFormat="1" ht="15.75" customHeight="1" x14ac:dyDescent="0.2">
      <c r="C535" s="178"/>
    </row>
    <row r="536" spans="3:3" s="1" customFormat="1" ht="15.75" customHeight="1" x14ac:dyDescent="0.2">
      <c r="C536" s="178"/>
    </row>
    <row r="537" spans="3:3" s="1" customFormat="1" ht="15.75" customHeight="1" x14ac:dyDescent="0.2">
      <c r="C537" s="178"/>
    </row>
    <row r="538" spans="3:3" s="1" customFormat="1" ht="15.75" customHeight="1" x14ac:dyDescent="0.2">
      <c r="C538" s="178"/>
    </row>
    <row r="539" spans="3:3" s="1" customFormat="1" ht="15.75" customHeight="1" x14ac:dyDescent="0.2">
      <c r="C539" s="178"/>
    </row>
    <row r="540" spans="3:3" s="1" customFormat="1" ht="15.75" customHeight="1" x14ac:dyDescent="0.2">
      <c r="C540" s="178"/>
    </row>
    <row r="541" spans="3:3" s="1" customFormat="1" ht="15.75" customHeight="1" x14ac:dyDescent="0.2">
      <c r="C541" s="178"/>
    </row>
    <row r="542" spans="3:3" s="1" customFormat="1" ht="15.75" customHeight="1" x14ac:dyDescent="0.2">
      <c r="C542" s="178"/>
    </row>
    <row r="543" spans="3:3" s="1" customFormat="1" ht="15.75" customHeight="1" x14ac:dyDescent="0.2">
      <c r="C543" s="178"/>
    </row>
    <row r="544" spans="3:3" s="1" customFormat="1" ht="15.75" customHeight="1" x14ac:dyDescent="0.2">
      <c r="C544" s="178"/>
    </row>
    <row r="545" spans="3:3" s="1" customFormat="1" ht="15.75" customHeight="1" x14ac:dyDescent="0.2">
      <c r="C545" s="178"/>
    </row>
    <row r="546" spans="3:3" s="1" customFormat="1" ht="15.75" customHeight="1" x14ac:dyDescent="0.2">
      <c r="C546" s="178"/>
    </row>
    <row r="547" spans="3:3" s="1" customFormat="1" ht="15.75" customHeight="1" x14ac:dyDescent="0.2">
      <c r="C547" s="178"/>
    </row>
    <row r="548" spans="3:3" s="1" customFormat="1" ht="15.75" customHeight="1" x14ac:dyDescent="0.2">
      <c r="C548" s="178"/>
    </row>
    <row r="549" spans="3:3" s="1" customFormat="1" ht="15.75" customHeight="1" x14ac:dyDescent="0.2">
      <c r="C549" s="178"/>
    </row>
    <row r="550" spans="3:3" s="1" customFormat="1" ht="15.75" customHeight="1" x14ac:dyDescent="0.2">
      <c r="C550" s="178"/>
    </row>
    <row r="551" spans="3:3" s="1" customFormat="1" ht="15.75" customHeight="1" x14ac:dyDescent="0.2">
      <c r="C551" s="178"/>
    </row>
    <row r="552" spans="3:3" s="1" customFormat="1" ht="15.75" customHeight="1" x14ac:dyDescent="0.2">
      <c r="C552" s="178"/>
    </row>
    <row r="553" spans="3:3" s="1" customFormat="1" ht="15.75" customHeight="1" x14ac:dyDescent="0.2">
      <c r="C553" s="178"/>
    </row>
    <row r="554" spans="3:3" s="1" customFormat="1" ht="15.75" customHeight="1" x14ac:dyDescent="0.2">
      <c r="C554" s="178"/>
    </row>
    <row r="555" spans="3:3" s="1" customFormat="1" ht="15.75" customHeight="1" x14ac:dyDescent="0.2">
      <c r="C555" s="178"/>
    </row>
    <row r="556" spans="3:3" s="1" customFormat="1" ht="15.75" customHeight="1" x14ac:dyDescent="0.2">
      <c r="C556" s="178"/>
    </row>
    <row r="557" spans="3:3" s="1" customFormat="1" ht="15.75" customHeight="1" x14ac:dyDescent="0.2">
      <c r="C557" s="178"/>
    </row>
    <row r="558" spans="3:3" s="1" customFormat="1" ht="15.75" customHeight="1" x14ac:dyDescent="0.2">
      <c r="C558" s="178"/>
    </row>
    <row r="559" spans="3:3" s="1" customFormat="1" ht="15.75" customHeight="1" x14ac:dyDescent="0.2">
      <c r="C559" s="178"/>
    </row>
    <row r="560" spans="3:3" s="1" customFormat="1" ht="15.75" customHeight="1" x14ac:dyDescent="0.2">
      <c r="C560" s="178"/>
    </row>
    <row r="561" spans="3:3" s="1" customFormat="1" ht="15.75" customHeight="1" x14ac:dyDescent="0.2">
      <c r="C561" s="178"/>
    </row>
    <row r="562" spans="3:3" s="1" customFormat="1" ht="15.75" customHeight="1" x14ac:dyDescent="0.2">
      <c r="C562" s="178"/>
    </row>
    <row r="563" spans="3:3" s="1" customFormat="1" ht="15.75" customHeight="1" x14ac:dyDescent="0.2">
      <c r="C563" s="178"/>
    </row>
    <row r="564" spans="3:3" s="1" customFormat="1" ht="15.75" customHeight="1" x14ac:dyDescent="0.2">
      <c r="C564" s="178"/>
    </row>
    <row r="565" spans="3:3" s="1" customFormat="1" ht="15.75" customHeight="1" x14ac:dyDescent="0.2">
      <c r="C565" s="178"/>
    </row>
    <row r="566" spans="3:3" s="1" customFormat="1" ht="15.75" customHeight="1" x14ac:dyDescent="0.2">
      <c r="C566" s="178"/>
    </row>
    <row r="567" spans="3:3" s="1" customFormat="1" ht="15.75" customHeight="1" x14ac:dyDescent="0.2">
      <c r="C567" s="178"/>
    </row>
    <row r="568" spans="3:3" s="1" customFormat="1" ht="15.75" customHeight="1" x14ac:dyDescent="0.2">
      <c r="C568" s="178"/>
    </row>
    <row r="569" spans="3:3" s="1" customFormat="1" ht="15.75" customHeight="1" x14ac:dyDescent="0.2">
      <c r="C569" s="178"/>
    </row>
    <row r="570" spans="3:3" s="1" customFormat="1" ht="15.75" customHeight="1" x14ac:dyDescent="0.2">
      <c r="C570" s="178"/>
    </row>
    <row r="571" spans="3:3" s="1" customFormat="1" ht="15.75" customHeight="1" x14ac:dyDescent="0.2">
      <c r="C571" s="178"/>
    </row>
    <row r="572" spans="3:3" s="1" customFormat="1" ht="15.75" customHeight="1" x14ac:dyDescent="0.2">
      <c r="C572" s="178"/>
    </row>
    <row r="573" spans="3:3" s="1" customFormat="1" ht="15.75" customHeight="1" x14ac:dyDescent="0.2">
      <c r="C573" s="178"/>
    </row>
    <row r="574" spans="3:3" s="1" customFormat="1" ht="15.75" customHeight="1" x14ac:dyDescent="0.2">
      <c r="C574" s="178"/>
    </row>
    <row r="575" spans="3:3" s="1" customFormat="1" ht="15.75" customHeight="1" x14ac:dyDescent="0.2">
      <c r="C575" s="178"/>
    </row>
    <row r="576" spans="3:3" s="1" customFormat="1" ht="15.75" customHeight="1" x14ac:dyDescent="0.2">
      <c r="C576" s="178"/>
    </row>
    <row r="577" spans="3:3" s="1" customFormat="1" ht="15.75" customHeight="1" x14ac:dyDescent="0.2">
      <c r="C577" s="178"/>
    </row>
    <row r="578" spans="3:3" s="1" customFormat="1" ht="15.75" customHeight="1" x14ac:dyDescent="0.2">
      <c r="C578" s="178"/>
    </row>
    <row r="579" spans="3:3" s="1" customFormat="1" ht="15.75" customHeight="1" x14ac:dyDescent="0.2">
      <c r="C579" s="178"/>
    </row>
    <row r="580" spans="3:3" s="1" customFormat="1" ht="15.75" customHeight="1" x14ac:dyDescent="0.2">
      <c r="C580" s="178"/>
    </row>
    <row r="581" spans="3:3" s="1" customFormat="1" ht="15.75" customHeight="1" x14ac:dyDescent="0.2">
      <c r="C581" s="178"/>
    </row>
    <row r="582" spans="3:3" s="1" customFormat="1" ht="15.75" customHeight="1" x14ac:dyDescent="0.2">
      <c r="C582" s="178"/>
    </row>
    <row r="583" spans="3:3" s="1" customFormat="1" ht="15.75" customHeight="1" x14ac:dyDescent="0.2">
      <c r="C583" s="178"/>
    </row>
    <row r="584" spans="3:3" s="1" customFormat="1" ht="15.75" customHeight="1" x14ac:dyDescent="0.2">
      <c r="C584" s="178"/>
    </row>
    <row r="585" spans="3:3" s="1" customFormat="1" ht="15.75" customHeight="1" x14ac:dyDescent="0.2">
      <c r="C585" s="178"/>
    </row>
    <row r="586" spans="3:3" s="1" customFormat="1" ht="15.75" customHeight="1" x14ac:dyDescent="0.2">
      <c r="C586" s="178"/>
    </row>
    <row r="587" spans="3:3" s="1" customFormat="1" ht="15.75" customHeight="1" x14ac:dyDescent="0.2">
      <c r="C587" s="178"/>
    </row>
    <row r="588" spans="3:3" s="1" customFormat="1" ht="15.75" customHeight="1" x14ac:dyDescent="0.2">
      <c r="C588" s="178"/>
    </row>
    <row r="589" spans="3:3" s="1" customFormat="1" ht="15.75" customHeight="1" x14ac:dyDescent="0.2">
      <c r="C589" s="178"/>
    </row>
    <row r="590" spans="3:3" s="1" customFormat="1" ht="15.75" customHeight="1" x14ac:dyDescent="0.2">
      <c r="C590" s="178"/>
    </row>
    <row r="591" spans="3:3" s="1" customFormat="1" ht="15.75" customHeight="1" x14ac:dyDescent="0.2">
      <c r="C591" s="178"/>
    </row>
    <row r="592" spans="3:3" s="1" customFormat="1" ht="15.75" customHeight="1" x14ac:dyDescent="0.2">
      <c r="C592" s="178"/>
    </row>
    <row r="593" spans="3:3" s="1" customFormat="1" ht="15.75" customHeight="1" x14ac:dyDescent="0.2">
      <c r="C593" s="178"/>
    </row>
    <row r="594" spans="3:3" s="1" customFormat="1" ht="15.75" customHeight="1" x14ac:dyDescent="0.2">
      <c r="C594" s="178"/>
    </row>
    <row r="595" spans="3:3" s="1" customFormat="1" ht="15.75" customHeight="1" x14ac:dyDescent="0.2">
      <c r="C595" s="178"/>
    </row>
    <row r="596" spans="3:3" s="1" customFormat="1" ht="15.75" customHeight="1" x14ac:dyDescent="0.2">
      <c r="C596" s="178"/>
    </row>
    <row r="597" spans="3:3" s="1" customFormat="1" ht="15.75" customHeight="1" x14ac:dyDescent="0.2">
      <c r="C597" s="178"/>
    </row>
    <row r="598" spans="3:3" s="1" customFormat="1" ht="15.75" customHeight="1" x14ac:dyDescent="0.2">
      <c r="C598" s="178"/>
    </row>
    <row r="599" spans="3:3" s="1" customFormat="1" ht="15.75" customHeight="1" x14ac:dyDescent="0.2">
      <c r="C599" s="178"/>
    </row>
    <row r="600" spans="3:3" s="1" customFormat="1" ht="15.75" customHeight="1" x14ac:dyDescent="0.2">
      <c r="C600" s="178"/>
    </row>
    <row r="601" spans="3:3" s="1" customFormat="1" ht="15.75" customHeight="1" x14ac:dyDescent="0.2">
      <c r="C601" s="178"/>
    </row>
    <row r="602" spans="3:3" s="1" customFormat="1" ht="15.75" customHeight="1" x14ac:dyDescent="0.2">
      <c r="C602" s="178"/>
    </row>
    <row r="603" spans="3:3" s="1" customFormat="1" ht="15.75" customHeight="1" x14ac:dyDescent="0.2">
      <c r="C603" s="178"/>
    </row>
    <row r="604" spans="3:3" s="1" customFormat="1" ht="15.75" customHeight="1" x14ac:dyDescent="0.2">
      <c r="C604" s="178"/>
    </row>
    <row r="605" spans="3:3" s="1" customFormat="1" ht="15.75" customHeight="1" x14ac:dyDescent="0.2">
      <c r="C605" s="178"/>
    </row>
    <row r="606" spans="3:3" s="1" customFormat="1" ht="15.75" customHeight="1" x14ac:dyDescent="0.2">
      <c r="C606" s="178"/>
    </row>
    <row r="607" spans="3:3" s="1" customFormat="1" ht="15.75" customHeight="1" x14ac:dyDescent="0.2">
      <c r="C607" s="178"/>
    </row>
    <row r="608" spans="3:3" s="1" customFormat="1" ht="15.75" customHeight="1" x14ac:dyDescent="0.2">
      <c r="C608" s="178"/>
    </row>
    <row r="609" spans="3:3" s="1" customFormat="1" ht="15.75" customHeight="1" x14ac:dyDescent="0.2">
      <c r="C609" s="178"/>
    </row>
    <row r="610" spans="3:3" s="1" customFormat="1" ht="15.75" customHeight="1" x14ac:dyDescent="0.2">
      <c r="C610" s="178"/>
    </row>
    <row r="611" spans="3:3" s="1" customFormat="1" ht="15.75" customHeight="1" x14ac:dyDescent="0.2">
      <c r="C611" s="178"/>
    </row>
    <row r="612" spans="3:3" s="1" customFormat="1" ht="15.75" customHeight="1" x14ac:dyDescent="0.2">
      <c r="C612" s="178"/>
    </row>
    <row r="613" spans="3:3" s="1" customFormat="1" ht="15.75" customHeight="1" x14ac:dyDescent="0.2">
      <c r="C613" s="178"/>
    </row>
    <row r="614" spans="3:3" s="1" customFormat="1" ht="15.75" customHeight="1" x14ac:dyDescent="0.2">
      <c r="C614" s="178"/>
    </row>
    <row r="615" spans="3:3" s="1" customFormat="1" ht="15.75" customHeight="1" x14ac:dyDescent="0.2">
      <c r="C615" s="178"/>
    </row>
    <row r="616" spans="3:3" s="1" customFormat="1" ht="15.75" customHeight="1" x14ac:dyDescent="0.2">
      <c r="C616" s="178"/>
    </row>
    <row r="617" spans="3:3" s="1" customFormat="1" ht="15.75" customHeight="1" x14ac:dyDescent="0.2">
      <c r="C617" s="178"/>
    </row>
    <row r="618" spans="3:3" s="1" customFormat="1" ht="15.75" customHeight="1" x14ac:dyDescent="0.2">
      <c r="C618" s="178"/>
    </row>
    <row r="619" spans="3:3" s="1" customFormat="1" ht="15.75" customHeight="1" x14ac:dyDescent="0.2">
      <c r="C619" s="178"/>
    </row>
    <row r="620" spans="3:3" s="1" customFormat="1" ht="15.75" customHeight="1" x14ac:dyDescent="0.2">
      <c r="C620" s="178"/>
    </row>
    <row r="621" spans="3:3" s="1" customFormat="1" ht="15.75" customHeight="1" x14ac:dyDescent="0.2">
      <c r="C621" s="178"/>
    </row>
    <row r="622" spans="3:3" s="1" customFormat="1" ht="15.75" customHeight="1" x14ac:dyDescent="0.2">
      <c r="C622" s="178"/>
    </row>
    <row r="623" spans="3:3" s="1" customFormat="1" ht="15.75" customHeight="1" x14ac:dyDescent="0.2">
      <c r="C623" s="178"/>
    </row>
    <row r="624" spans="3:3" s="1" customFormat="1" ht="15.75" customHeight="1" x14ac:dyDescent="0.2">
      <c r="C624" s="178"/>
    </row>
    <row r="625" spans="3:3" s="1" customFormat="1" ht="15.75" customHeight="1" x14ac:dyDescent="0.2">
      <c r="C625" s="178"/>
    </row>
    <row r="626" spans="3:3" s="1" customFormat="1" ht="15.75" customHeight="1" x14ac:dyDescent="0.2">
      <c r="C626" s="178"/>
    </row>
    <row r="627" spans="3:3" s="1" customFormat="1" ht="15.75" customHeight="1" x14ac:dyDescent="0.2">
      <c r="C627" s="178"/>
    </row>
    <row r="628" spans="3:3" s="1" customFormat="1" ht="15.75" customHeight="1" x14ac:dyDescent="0.2">
      <c r="C628" s="178"/>
    </row>
    <row r="629" spans="3:3" s="1" customFormat="1" ht="15.75" customHeight="1" x14ac:dyDescent="0.2">
      <c r="C629" s="178"/>
    </row>
    <row r="630" spans="3:3" s="1" customFormat="1" ht="15.75" customHeight="1" x14ac:dyDescent="0.2">
      <c r="C630" s="178"/>
    </row>
    <row r="631" spans="3:3" s="1" customFormat="1" ht="15.75" customHeight="1" x14ac:dyDescent="0.2">
      <c r="C631" s="178"/>
    </row>
    <row r="632" spans="3:3" s="1" customFormat="1" ht="15.75" customHeight="1" x14ac:dyDescent="0.2">
      <c r="C632" s="178"/>
    </row>
    <row r="633" spans="3:3" s="1" customFormat="1" ht="15.75" customHeight="1" x14ac:dyDescent="0.2">
      <c r="C633" s="178"/>
    </row>
    <row r="634" spans="3:3" s="1" customFormat="1" ht="15.75" customHeight="1" x14ac:dyDescent="0.2">
      <c r="C634" s="178"/>
    </row>
    <row r="635" spans="3:3" s="1" customFormat="1" ht="15.75" customHeight="1" x14ac:dyDescent="0.2">
      <c r="C635" s="178"/>
    </row>
    <row r="636" spans="3:3" s="1" customFormat="1" ht="15.75" customHeight="1" x14ac:dyDescent="0.2">
      <c r="C636" s="178"/>
    </row>
    <row r="637" spans="3:3" s="1" customFormat="1" ht="15.75" customHeight="1" x14ac:dyDescent="0.2">
      <c r="C637" s="178"/>
    </row>
    <row r="638" spans="3:3" s="1" customFormat="1" ht="15.75" customHeight="1" x14ac:dyDescent="0.2">
      <c r="C638" s="178"/>
    </row>
    <row r="639" spans="3:3" s="1" customFormat="1" ht="15.75" customHeight="1" x14ac:dyDescent="0.2">
      <c r="C639" s="178"/>
    </row>
    <row r="640" spans="3:3" s="1" customFormat="1" ht="15.75" customHeight="1" x14ac:dyDescent="0.2">
      <c r="C640" s="178"/>
    </row>
    <row r="641" spans="3:3" s="1" customFormat="1" ht="15.75" customHeight="1" x14ac:dyDescent="0.2">
      <c r="C641" s="178"/>
    </row>
    <row r="642" spans="3:3" s="1" customFormat="1" ht="15.75" customHeight="1" x14ac:dyDescent="0.2">
      <c r="C642" s="178"/>
    </row>
    <row r="643" spans="3:3" s="1" customFormat="1" ht="15.75" customHeight="1" x14ac:dyDescent="0.2">
      <c r="C643" s="178"/>
    </row>
    <row r="644" spans="3:3" s="1" customFormat="1" ht="15.75" customHeight="1" x14ac:dyDescent="0.2">
      <c r="C644" s="178"/>
    </row>
    <row r="645" spans="3:3" s="1" customFormat="1" ht="15.75" customHeight="1" x14ac:dyDescent="0.2">
      <c r="C645" s="178"/>
    </row>
    <row r="646" spans="3:3" s="1" customFormat="1" ht="15.75" customHeight="1" x14ac:dyDescent="0.2">
      <c r="C646" s="178"/>
    </row>
    <row r="647" spans="3:3" s="1" customFormat="1" ht="15.75" customHeight="1" x14ac:dyDescent="0.2">
      <c r="C647" s="178"/>
    </row>
    <row r="648" spans="3:3" s="1" customFormat="1" ht="15.75" customHeight="1" x14ac:dyDescent="0.2">
      <c r="C648" s="178"/>
    </row>
    <row r="649" spans="3:3" s="1" customFormat="1" ht="15.75" customHeight="1" x14ac:dyDescent="0.2">
      <c r="C649" s="178"/>
    </row>
    <row r="650" spans="3:3" s="1" customFormat="1" ht="15.75" customHeight="1" x14ac:dyDescent="0.2">
      <c r="C650" s="178"/>
    </row>
    <row r="651" spans="3:3" s="1" customFormat="1" ht="15.75" customHeight="1" x14ac:dyDescent="0.2">
      <c r="C651" s="178"/>
    </row>
    <row r="652" spans="3:3" s="1" customFormat="1" ht="15.75" customHeight="1" x14ac:dyDescent="0.2">
      <c r="C652" s="178"/>
    </row>
    <row r="653" spans="3:3" s="1" customFormat="1" ht="15.75" customHeight="1" x14ac:dyDescent="0.2">
      <c r="C653" s="178"/>
    </row>
    <row r="654" spans="3:3" s="1" customFormat="1" ht="15.75" customHeight="1" x14ac:dyDescent="0.2">
      <c r="C654" s="178"/>
    </row>
    <row r="655" spans="3:3" s="1" customFormat="1" ht="15.75" customHeight="1" x14ac:dyDescent="0.2">
      <c r="C655" s="178"/>
    </row>
    <row r="656" spans="3:3" s="1" customFormat="1" ht="15.75" customHeight="1" x14ac:dyDescent="0.2">
      <c r="C656" s="178"/>
    </row>
    <row r="657" spans="3:3" s="1" customFormat="1" ht="15.75" customHeight="1" x14ac:dyDescent="0.2">
      <c r="C657" s="178"/>
    </row>
    <row r="658" spans="3:3" s="1" customFormat="1" ht="15.75" customHeight="1" x14ac:dyDescent="0.2">
      <c r="C658" s="178"/>
    </row>
    <row r="659" spans="3:3" s="1" customFormat="1" ht="15.75" customHeight="1" x14ac:dyDescent="0.2">
      <c r="C659" s="178"/>
    </row>
    <row r="660" spans="3:3" s="1" customFormat="1" ht="15.75" customHeight="1" x14ac:dyDescent="0.2">
      <c r="C660" s="178"/>
    </row>
    <row r="661" spans="3:3" s="1" customFormat="1" ht="15.75" customHeight="1" x14ac:dyDescent="0.2">
      <c r="C661" s="178"/>
    </row>
    <row r="662" spans="3:3" s="1" customFormat="1" ht="15.75" customHeight="1" x14ac:dyDescent="0.2">
      <c r="C662" s="178"/>
    </row>
    <row r="663" spans="3:3" s="1" customFormat="1" ht="15.75" customHeight="1" x14ac:dyDescent="0.2">
      <c r="C663" s="178"/>
    </row>
    <row r="664" spans="3:3" s="1" customFormat="1" ht="15.75" customHeight="1" x14ac:dyDescent="0.2">
      <c r="C664" s="178"/>
    </row>
    <row r="665" spans="3:3" s="1" customFormat="1" ht="15.75" customHeight="1" x14ac:dyDescent="0.2">
      <c r="C665" s="178"/>
    </row>
    <row r="666" spans="3:3" s="1" customFormat="1" ht="15.75" customHeight="1" x14ac:dyDescent="0.2">
      <c r="C666" s="178"/>
    </row>
    <row r="667" spans="3:3" s="1" customFormat="1" ht="15.75" customHeight="1" x14ac:dyDescent="0.2">
      <c r="C667" s="178"/>
    </row>
    <row r="668" spans="3:3" s="1" customFormat="1" ht="15.75" customHeight="1" x14ac:dyDescent="0.2">
      <c r="C668" s="178"/>
    </row>
    <row r="669" spans="3:3" s="1" customFormat="1" ht="15.75" customHeight="1" x14ac:dyDescent="0.2">
      <c r="C669" s="178"/>
    </row>
    <row r="670" spans="3:3" s="1" customFormat="1" ht="15.75" customHeight="1" x14ac:dyDescent="0.2">
      <c r="C670" s="178"/>
    </row>
    <row r="671" spans="3:3" s="1" customFormat="1" ht="15.75" customHeight="1" x14ac:dyDescent="0.2">
      <c r="C671" s="178"/>
    </row>
    <row r="672" spans="3:3" s="1" customFormat="1" ht="15.75" customHeight="1" x14ac:dyDescent="0.2">
      <c r="C672" s="178"/>
    </row>
    <row r="673" spans="3:3" s="1" customFormat="1" ht="15.75" customHeight="1" x14ac:dyDescent="0.2">
      <c r="C673" s="178"/>
    </row>
    <row r="674" spans="3:3" s="1" customFormat="1" ht="15.75" customHeight="1" x14ac:dyDescent="0.2">
      <c r="C674" s="178"/>
    </row>
    <row r="675" spans="3:3" s="1" customFormat="1" ht="15.75" customHeight="1" x14ac:dyDescent="0.2">
      <c r="C675" s="178"/>
    </row>
    <row r="676" spans="3:3" s="1" customFormat="1" ht="15.75" customHeight="1" x14ac:dyDescent="0.2">
      <c r="C676" s="178"/>
    </row>
    <row r="677" spans="3:3" s="1" customFormat="1" ht="15.75" customHeight="1" x14ac:dyDescent="0.2">
      <c r="C677" s="178"/>
    </row>
    <row r="678" spans="3:3" s="1" customFormat="1" ht="15.75" customHeight="1" x14ac:dyDescent="0.2">
      <c r="C678" s="178"/>
    </row>
    <row r="679" spans="3:3" s="1" customFormat="1" ht="15.75" customHeight="1" x14ac:dyDescent="0.2">
      <c r="C679" s="178"/>
    </row>
    <row r="680" spans="3:3" s="1" customFormat="1" ht="15.75" customHeight="1" x14ac:dyDescent="0.2">
      <c r="C680" s="178"/>
    </row>
    <row r="681" spans="3:3" s="1" customFormat="1" ht="15.75" customHeight="1" x14ac:dyDescent="0.2">
      <c r="C681" s="178"/>
    </row>
    <row r="682" spans="3:3" s="1" customFormat="1" ht="15.75" customHeight="1" x14ac:dyDescent="0.2">
      <c r="C682" s="178"/>
    </row>
    <row r="683" spans="3:3" s="1" customFormat="1" ht="15.75" customHeight="1" x14ac:dyDescent="0.2">
      <c r="C683" s="178"/>
    </row>
    <row r="684" spans="3:3" s="1" customFormat="1" ht="15.75" customHeight="1" x14ac:dyDescent="0.2">
      <c r="C684" s="178"/>
    </row>
    <row r="685" spans="3:3" s="1" customFormat="1" ht="15.75" customHeight="1" x14ac:dyDescent="0.2">
      <c r="C685" s="178"/>
    </row>
    <row r="686" spans="3:3" s="1" customFormat="1" ht="15.75" customHeight="1" x14ac:dyDescent="0.2">
      <c r="C686" s="178"/>
    </row>
    <row r="687" spans="3:3" s="1" customFormat="1" ht="15.75" customHeight="1" x14ac:dyDescent="0.2">
      <c r="C687" s="178"/>
    </row>
    <row r="688" spans="3:3" s="1" customFormat="1" ht="15.75" customHeight="1" x14ac:dyDescent="0.2">
      <c r="C688" s="178"/>
    </row>
    <row r="689" spans="3:3" s="1" customFormat="1" ht="15.75" customHeight="1" x14ac:dyDescent="0.2">
      <c r="C689" s="178"/>
    </row>
    <row r="690" spans="3:3" s="1" customFormat="1" ht="15.75" customHeight="1" x14ac:dyDescent="0.2">
      <c r="C690" s="178"/>
    </row>
    <row r="691" spans="3:3" s="1" customFormat="1" ht="15.75" customHeight="1" x14ac:dyDescent="0.2">
      <c r="C691" s="178"/>
    </row>
    <row r="692" spans="3:3" s="1" customFormat="1" ht="15.75" customHeight="1" x14ac:dyDescent="0.2">
      <c r="C692" s="178"/>
    </row>
    <row r="693" spans="3:3" s="1" customFormat="1" ht="15.75" customHeight="1" x14ac:dyDescent="0.2">
      <c r="C693" s="178"/>
    </row>
    <row r="694" spans="3:3" s="1" customFormat="1" ht="15.75" customHeight="1" x14ac:dyDescent="0.2">
      <c r="C694" s="178"/>
    </row>
    <row r="695" spans="3:3" s="1" customFormat="1" ht="15.75" customHeight="1" x14ac:dyDescent="0.2">
      <c r="C695" s="178"/>
    </row>
    <row r="696" spans="3:3" s="1" customFormat="1" ht="15.75" customHeight="1" x14ac:dyDescent="0.2">
      <c r="C696" s="178"/>
    </row>
    <row r="697" spans="3:3" s="1" customFormat="1" ht="15.75" customHeight="1" x14ac:dyDescent="0.2">
      <c r="C697" s="178"/>
    </row>
    <row r="698" spans="3:3" s="1" customFormat="1" ht="15.75" customHeight="1" x14ac:dyDescent="0.2">
      <c r="C698" s="178"/>
    </row>
    <row r="699" spans="3:3" s="1" customFormat="1" ht="15.75" customHeight="1" x14ac:dyDescent="0.2">
      <c r="C699" s="178"/>
    </row>
    <row r="700" spans="3:3" s="1" customFormat="1" ht="15.75" customHeight="1" x14ac:dyDescent="0.2">
      <c r="C700" s="178"/>
    </row>
    <row r="701" spans="3:3" s="1" customFormat="1" ht="15.75" customHeight="1" x14ac:dyDescent="0.2">
      <c r="C701" s="178"/>
    </row>
    <row r="702" spans="3:3" s="1" customFormat="1" ht="15.75" customHeight="1" x14ac:dyDescent="0.2">
      <c r="C702" s="178"/>
    </row>
    <row r="703" spans="3:3" s="1" customFormat="1" ht="15.75" customHeight="1" x14ac:dyDescent="0.2">
      <c r="C703" s="178"/>
    </row>
    <row r="704" spans="3:3" s="1" customFormat="1" ht="15.75" customHeight="1" x14ac:dyDescent="0.2">
      <c r="C704" s="178"/>
    </row>
    <row r="705" spans="3:3" s="1" customFormat="1" ht="15.75" customHeight="1" x14ac:dyDescent="0.2">
      <c r="C705" s="178"/>
    </row>
    <row r="706" spans="3:3" s="1" customFormat="1" ht="15.75" customHeight="1" x14ac:dyDescent="0.2">
      <c r="C706" s="178"/>
    </row>
    <row r="707" spans="3:3" s="1" customFormat="1" ht="15.75" customHeight="1" x14ac:dyDescent="0.2">
      <c r="C707" s="178"/>
    </row>
    <row r="708" spans="3:3" s="1" customFormat="1" ht="15.75" customHeight="1" x14ac:dyDescent="0.2">
      <c r="C708" s="178"/>
    </row>
    <row r="709" spans="3:3" s="1" customFormat="1" ht="15.75" customHeight="1" x14ac:dyDescent="0.2">
      <c r="C709" s="178"/>
    </row>
    <row r="710" spans="3:3" s="1" customFormat="1" ht="15.75" customHeight="1" x14ac:dyDescent="0.2">
      <c r="C710" s="178"/>
    </row>
    <row r="711" spans="3:3" s="1" customFormat="1" ht="15.75" customHeight="1" x14ac:dyDescent="0.2">
      <c r="C711" s="178"/>
    </row>
    <row r="712" spans="3:3" s="1" customFormat="1" ht="15.75" customHeight="1" x14ac:dyDescent="0.2">
      <c r="C712" s="178"/>
    </row>
    <row r="713" spans="3:3" s="1" customFormat="1" ht="15.75" customHeight="1" x14ac:dyDescent="0.2">
      <c r="C713" s="178"/>
    </row>
    <row r="714" spans="3:3" s="1" customFormat="1" ht="15.75" customHeight="1" x14ac:dyDescent="0.2">
      <c r="C714" s="178"/>
    </row>
    <row r="715" spans="3:3" s="1" customFormat="1" ht="15.75" customHeight="1" x14ac:dyDescent="0.2">
      <c r="C715" s="178"/>
    </row>
    <row r="716" spans="3:3" s="1" customFormat="1" ht="15.75" customHeight="1" x14ac:dyDescent="0.2">
      <c r="C716" s="178"/>
    </row>
    <row r="717" spans="3:3" s="1" customFormat="1" ht="15.75" customHeight="1" x14ac:dyDescent="0.2">
      <c r="C717" s="178"/>
    </row>
    <row r="718" spans="3:3" s="1" customFormat="1" ht="15.75" customHeight="1" x14ac:dyDescent="0.2">
      <c r="C718" s="178"/>
    </row>
    <row r="719" spans="3:3" s="1" customFormat="1" ht="15.75" customHeight="1" x14ac:dyDescent="0.2">
      <c r="C719" s="178"/>
    </row>
    <row r="720" spans="3:3" s="1" customFormat="1" ht="15.75" customHeight="1" x14ac:dyDescent="0.2">
      <c r="C720" s="178"/>
    </row>
    <row r="721" spans="3:3" s="1" customFormat="1" ht="15.75" customHeight="1" x14ac:dyDescent="0.2">
      <c r="C721" s="178"/>
    </row>
    <row r="722" spans="3:3" s="1" customFormat="1" ht="15.75" customHeight="1" x14ac:dyDescent="0.2">
      <c r="C722" s="178"/>
    </row>
    <row r="723" spans="3:3" s="1" customFormat="1" ht="15.75" customHeight="1" x14ac:dyDescent="0.2">
      <c r="C723" s="178"/>
    </row>
    <row r="724" spans="3:3" s="1" customFormat="1" ht="15.75" customHeight="1" x14ac:dyDescent="0.2">
      <c r="C724" s="178"/>
    </row>
    <row r="725" spans="3:3" s="1" customFormat="1" ht="15.75" customHeight="1" x14ac:dyDescent="0.2">
      <c r="C725" s="178"/>
    </row>
    <row r="726" spans="3:3" s="1" customFormat="1" ht="15.75" customHeight="1" x14ac:dyDescent="0.2">
      <c r="C726" s="178"/>
    </row>
    <row r="727" spans="3:3" s="1" customFormat="1" ht="15.75" customHeight="1" x14ac:dyDescent="0.2">
      <c r="C727" s="178"/>
    </row>
    <row r="728" spans="3:3" s="1" customFormat="1" ht="15.75" customHeight="1" x14ac:dyDescent="0.2">
      <c r="C728" s="178"/>
    </row>
    <row r="729" spans="3:3" s="1" customFormat="1" ht="15.75" customHeight="1" x14ac:dyDescent="0.2">
      <c r="C729" s="178"/>
    </row>
    <row r="730" spans="3:3" s="1" customFormat="1" ht="15.75" customHeight="1" x14ac:dyDescent="0.2">
      <c r="C730" s="178"/>
    </row>
    <row r="731" spans="3:3" s="1" customFormat="1" ht="15.75" customHeight="1" x14ac:dyDescent="0.2">
      <c r="C731" s="178"/>
    </row>
    <row r="732" spans="3:3" s="1" customFormat="1" ht="15.75" customHeight="1" x14ac:dyDescent="0.2">
      <c r="C732" s="178"/>
    </row>
    <row r="733" spans="3:3" s="1" customFormat="1" ht="15.75" customHeight="1" x14ac:dyDescent="0.2">
      <c r="C733" s="178"/>
    </row>
    <row r="734" spans="3:3" s="1" customFormat="1" ht="15.75" customHeight="1" x14ac:dyDescent="0.2">
      <c r="C734" s="178"/>
    </row>
    <row r="735" spans="3:3" s="1" customFormat="1" ht="15.75" customHeight="1" x14ac:dyDescent="0.2">
      <c r="C735" s="178"/>
    </row>
    <row r="736" spans="3:3" s="1" customFormat="1" ht="15.75" customHeight="1" x14ac:dyDescent="0.2">
      <c r="C736" s="178"/>
    </row>
    <row r="737" spans="3:3" s="1" customFormat="1" ht="15.75" customHeight="1" x14ac:dyDescent="0.2">
      <c r="C737" s="178"/>
    </row>
    <row r="738" spans="3:3" s="1" customFormat="1" ht="15.75" customHeight="1" x14ac:dyDescent="0.2">
      <c r="C738" s="178"/>
    </row>
    <row r="739" spans="3:3" s="1" customFormat="1" ht="15.75" customHeight="1" x14ac:dyDescent="0.2">
      <c r="C739" s="178"/>
    </row>
    <row r="740" spans="3:3" s="1" customFormat="1" ht="15.75" customHeight="1" x14ac:dyDescent="0.2">
      <c r="C740" s="178"/>
    </row>
    <row r="741" spans="3:3" s="1" customFormat="1" ht="15.75" customHeight="1" x14ac:dyDescent="0.2">
      <c r="C741" s="178"/>
    </row>
    <row r="742" spans="3:3" s="1" customFormat="1" ht="15.75" customHeight="1" x14ac:dyDescent="0.2">
      <c r="C742" s="178"/>
    </row>
    <row r="743" spans="3:3" s="1" customFormat="1" ht="15.75" customHeight="1" x14ac:dyDescent="0.2">
      <c r="C743" s="178"/>
    </row>
    <row r="744" spans="3:3" s="1" customFormat="1" ht="15.75" customHeight="1" x14ac:dyDescent="0.2">
      <c r="C744" s="178"/>
    </row>
    <row r="745" spans="3:3" s="1" customFormat="1" ht="15.75" customHeight="1" x14ac:dyDescent="0.2">
      <c r="C745" s="178"/>
    </row>
    <row r="746" spans="3:3" s="1" customFormat="1" ht="15.75" customHeight="1" x14ac:dyDescent="0.2">
      <c r="C746" s="178"/>
    </row>
    <row r="747" spans="3:3" s="1" customFormat="1" ht="15.75" customHeight="1" x14ac:dyDescent="0.2">
      <c r="C747" s="178"/>
    </row>
    <row r="748" spans="3:3" s="1" customFormat="1" ht="15.75" customHeight="1" x14ac:dyDescent="0.2">
      <c r="C748" s="178"/>
    </row>
    <row r="749" spans="3:3" s="1" customFormat="1" ht="15.75" customHeight="1" x14ac:dyDescent="0.2">
      <c r="C749" s="178"/>
    </row>
    <row r="750" spans="3:3" s="1" customFormat="1" ht="15.75" customHeight="1" x14ac:dyDescent="0.2">
      <c r="C750" s="178"/>
    </row>
    <row r="751" spans="3:3" s="1" customFormat="1" ht="15.75" customHeight="1" x14ac:dyDescent="0.2">
      <c r="C751" s="178"/>
    </row>
    <row r="752" spans="3:3" s="1" customFormat="1" ht="15.75" customHeight="1" x14ac:dyDescent="0.2">
      <c r="C752" s="178"/>
    </row>
    <row r="753" spans="3:3" s="1" customFormat="1" ht="15.75" customHeight="1" x14ac:dyDescent="0.2">
      <c r="C753" s="178"/>
    </row>
    <row r="754" spans="3:3" s="1" customFormat="1" ht="15.75" customHeight="1" x14ac:dyDescent="0.2">
      <c r="C754" s="178"/>
    </row>
    <row r="755" spans="3:3" s="1" customFormat="1" ht="15.75" customHeight="1" x14ac:dyDescent="0.2">
      <c r="C755" s="178"/>
    </row>
    <row r="756" spans="3:3" s="1" customFormat="1" ht="15.75" customHeight="1" x14ac:dyDescent="0.2">
      <c r="C756" s="178"/>
    </row>
    <row r="757" spans="3:3" s="1" customFormat="1" ht="15.75" customHeight="1" x14ac:dyDescent="0.2">
      <c r="C757" s="178"/>
    </row>
    <row r="758" spans="3:3" s="1" customFormat="1" ht="15.75" customHeight="1" x14ac:dyDescent="0.2">
      <c r="C758" s="178"/>
    </row>
    <row r="759" spans="3:3" s="1" customFormat="1" ht="15.75" customHeight="1" x14ac:dyDescent="0.2">
      <c r="C759" s="178"/>
    </row>
    <row r="760" spans="3:3" s="1" customFormat="1" ht="15.75" customHeight="1" x14ac:dyDescent="0.2">
      <c r="C760" s="178"/>
    </row>
    <row r="761" spans="3:3" s="1" customFormat="1" ht="15.75" customHeight="1" x14ac:dyDescent="0.2">
      <c r="C761" s="178"/>
    </row>
    <row r="762" spans="3:3" s="1" customFormat="1" ht="15.75" customHeight="1" x14ac:dyDescent="0.2">
      <c r="C762" s="178"/>
    </row>
    <row r="763" spans="3:3" s="1" customFormat="1" ht="15.75" customHeight="1" x14ac:dyDescent="0.2">
      <c r="C763" s="178"/>
    </row>
    <row r="764" spans="3:3" s="1" customFormat="1" ht="15.75" customHeight="1" x14ac:dyDescent="0.2">
      <c r="C764" s="178"/>
    </row>
    <row r="765" spans="3:3" s="1" customFormat="1" ht="15.75" customHeight="1" x14ac:dyDescent="0.2">
      <c r="C765" s="178"/>
    </row>
    <row r="766" spans="3:3" s="1" customFormat="1" ht="15.75" customHeight="1" x14ac:dyDescent="0.2">
      <c r="C766" s="178"/>
    </row>
    <row r="767" spans="3:3" s="1" customFormat="1" ht="15.75" customHeight="1" x14ac:dyDescent="0.2">
      <c r="C767" s="178"/>
    </row>
    <row r="768" spans="3:3" s="1" customFormat="1" ht="15.75" customHeight="1" x14ac:dyDescent="0.2">
      <c r="C768" s="178"/>
    </row>
    <row r="769" spans="3:3" s="1" customFormat="1" ht="15.75" customHeight="1" x14ac:dyDescent="0.2">
      <c r="C769" s="178"/>
    </row>
    <row r="770" spans="3:3" s="1" customFormat="1" ht="15.75" customHeight="1" x14ac:dyDescent="0.2">
      <c r="C770" s="178"/>
    </row>
    <row r="771" spans="3:3" s="1" customFormat="1" ht="15.75" customHeight="1" x14ac:dyDescent="0.2">
      <c r="C771" s="178"/>
    </row>
    <row r="772" spans="3:3" s="1" customFormat="1" ht="15.75" customHeight="1" x14ac:dyDescent="0.2">
      <c r="C772" s="178"/>
    </row>
    <row r="773" spans="3:3" s="1" customFormat="1" ht="15.75" customHeight="1" x14ac:dyDescent="0.2">
      <c r="C773" s="178"/>
    </row>
    <row r="774" spans="3:3" s="1" customFormat="1" ht="15.75" customHeight="1" x14ac:dyDescent="0.2">
      <c r="C774" s="178"/>
    </row>
    <row r="775" spans="3:3" s="1" customFormat="1" ht="15.75" customHeight="1" x14ac:dyDescent="0.2">
      <c r="C775" s="178"/>
    </row>
    <row r="776" spans="3:3" s="1" customFormat="1" ht="15.75" customHeight="1" x14ac:dyDescent="0.2">
      <c r="C776" s="178"/>
    </row>
    <row r="777" spans="3:3" s="1" customFormat="1" ht="15.75" customHeight="1" x14ac:dyDescent="0.2">
      <c r="C777" s="178"/>
    </row>
    <row r="778" spans="3:3" s="1" customFormat="1" ht="15.75" customHeight="1" x14ac:dyDescent="0.2">
      <c r="C778" s="178"/>
    </row>
    <row r="779" spans="3:3" s="1" customFormat="1" ht="15.75" customHeight="1" x14ac:dyDescent="0.2">
      <c r="C779" s="178"/>
    </row>
    <row r="780" spans="3:3" s="1" customFormat="1" ht="15.75" customHeight="1" x14ac:dyDescent="0.2">
      <c r="C780" s="178"/>
    </row>
    <row r="781" spans="3:3" s="1" customFormat="1" ht="15.75" customHeight="1" x14ac:dyDescent="0.2">
      <c r="C781" s="178"/>
    </row>
    <row r="782" spans="3:3" s="1" customFormat="1" ht="15.75" customHeight="1" x14ac:dyDescent="0.2">
      <c r="C782" s="178"/>
    </row>
    <row r="783" spans="3:3" s="1" customFormat="1" ht="15.75" customHeight="1" x14ac:dyDescent="0.2">
      <c r="C783" s="178"/>
    </row>
    <row r="784" spans="3:3" s="1" customFormat="1" ht="15.75" customHeight="1" x14ac:dyDescent="0.2">
      <c r="C784" s="178"/>
    </row>
    <row r="785" spans="3:3" s="1" customFormat="1" ht="15.75" customHeight="1" x14ac:dyDescent="0.2">
      <c r="C785" s="178"/>
    </row>
    <row r="786" spans="3:3" s="1" customFormat="1" ht="15.75" customHeight="1" x14ac:dyDescent="0.2">
      <c r="C786" s="178"/>
    </row>
    <row r="787" spans="3:3" s="1" customFormat="1" ht="15.75" customHeight="1" x14ac:dyDescent="0.2">
      <c r="C787" s="178"/>
    </row>
    <row r="788" spans="3:3" s="1" customFormat="1" ht="15.75" customHeight="1" x14ac:dyDescent="0.2">
      <c r="C788" s="178"/>
    </row>
    <row r="789" spans="3:3" s="1" customFormat="1" ht="15.75" customHeight="1" x14ac:dyDescent="0.2">
      <c r="C789" s="178"/>
    </row>
    <row r="790" spans="3:3" s="1" customFormat="1" ht="15.75" customHeight="1" x14ac:dyDescent="0.2">
      <c r="C790" s="178"/>
    </row>
    <row r="791" spans="3:3" s="1" customFormat="1" ht="15.75" customHeight="1" x14ac:dyDescent="0.2">
      <c r="C791" s="178"/>
    </row>
    <row r="792" spans="3:3" s="1" customFormat="1" ht="15.75" customHeight="1" x14ac:dyDescent="0.2">
      <c r="C792" s="178"/>
    </row>
    <row r="793" spans="3:3" s="1" customFormat="1" ht="15.75" customHeight="1" x14ac:dyDescent="0.2">
      <c r="C793" s="178"/>
    </row>
    <row r="794" spans="3:3" s="1" customFormat="1" ht="15.75" customHeight="1" x14ac:dyDescent="0.2">
      <c r="C794" s="178"/>
    </row>
    <row r="795" spans="3:3" s="1" customFormat="1" ht="15.75" customHeight="1" x14ac:dyDescent="0.2">
      <c r="C795" s="178"/>
    </row>
    <row r="796" spans="3:3" s="1" customFormat="1" ht="15.75" customHeight="1" x14ac:dyDescent="0.2">
      <c r="C796" s="178"/>
    </row>
    <row r="797" spans="3:3" s="1" customFormat="1" ht="15.75" customHeight="1" x14ac:dyDescent="0.2">
      <c r="C797" s="178"/>
    </row>
    <row r="798" spans="3:3" s="1" customFormat="1" ht="15.75" customHeight="1" x14ac:dyDescent="0.2">
      <c r="C798" s="178"/>
    </row>
    <row r="799" spans="3:3" s="1" customFormat="1" ht="15.75" customHeight="1" x14ac:dyDescent="0.2">
      <c r="C799" s="178"/>
    </row>
    <row r="800" spans="3:3" s="1" customFormat="1" ht="15.75" customHeight="1" x14ac:dyDescent="0.2">
      <c r="C800" s="178"/>
    </row>
    <row r="801" spans="3:3" s="1" customFormat="1" ht="15.75" customHeight="1" x14ac:dyDescent="0.2">
      <c r="C801" s="178"/>
    </row>
    <row r="802" spans="3:3" s="1" customFormat="1" ht="15.75" customHeight="1" x14ac:dyDescent="0.2">
      <c r="C802" s="178"/>
    </row>
    <row r="803" spans="3:3" s="1" customFormat="1" ht="15.75" customHeight="1" x14ac:dyDescent="0.2">
      <c r="C803" s="178"/>
    </row>
    <row r="804" spans="3:3" s="1" customFormat="1" ht="15.75" customHeight="1" x14ac:dyDescent="0.2">
      <c r="C804" s="178"/>
    </row>
    <row r="805" spans="3:3" s="1" customFormat="1" ht="15.75" customHeight="1" x14ac:dyDescent="0.2">
      <c r="C805" s="178"/>
    </row>
    <row r="806" spans="3:3" s="1" customFormat="1" ht="15.75" customHeight="1" x14ac:dyDescent="0.2">
      <c r="C806" s="178"/>
    </row>
    <row r="807" spans="3:3" s="1" customFormat="1" ht="15.75" customHeight="1" x14ac:dyDescent="0.2">
      <c r="C807" s="178"/>
    </row>
    <row r="808" spans="3:3" s="1" customFormat="1" ht="15.75" customHeight="1" x14ac:dyDescent="0.2">
      <c r="C808" s="178"/>
    </row>
    <row r="809" spans="3:3" s="1" customFormat="1" ht="15.75" customHeight="1" x14ac:dyDescent="0.2">
      <c r="C809" s="178"/>
    </row>
    <row r="810" spans="3:3" s="1" customFormat="1" ht="15.75" customHeight="1" x14ac:dyDescent="0.2">
      <c r="C810" s="178"/>
    </row>
    <row r="811" spans="3:3" s="1" customFormat="1" ht="15.75" customHeight="1" x14ac:dyDescent="0.2">
      <c r="C811" s="178"/>
    </row>
    <row r="812" spans="3:3" s="1" customFormat="1" ht="15.75" customHeight="1" x14ac:dyDescent="0.2">
      <c r="C812" s="178"/>
    </row>
    <row r="813" spans="3:3" s="1" customFormat="1" ht="15.75" customHeight="1" x14ac:dyDescent="0.2">
      <c r="C813" s="178"/>
    </row>
    <row r="814" spans="3:3" s="1" customFormat="1" ht="15.75" customHeight="1" x14ac:dyDescent="0.2">
      <c r="C814" s="178"/>
    </row>
    <row r="815" spans="3:3" s="1" customFormat="1" ht="15.75" customHeight="1" x14ac:dyDescent="0.2">
      <c r="C815" s="178"/>
    </row>
    <row r="816" spans="3:3" s="1" customFormat="1" ht="15.75" customHeight="1" x14ac:dyDescent="0.2">
      <c r="C816" s="178"/>
    </row>
    <row r="817" spans="3:3" s="1" customFormat="1" ht="15.75" customHeight="1" x14ac:dyDescent="0.2">
      <c r="C817" s="178"/>
    </row>
    <row r="818" spans="3:3" s="1" customFormat="1" ht="15.75" customHeight="1" x14ac:dyDescent="0.2">
      <c r="C818" s="178"/>
    </row>
    <row r="819" spans="3:3" s="1" customFormat="1" ht="15.75" customHeight="1" x14ac:dyDescent="0.2">
      <c r="C819" s="178"/>
    </row>
    <row r="820" spans="3:3" s="1" customFormat="1" ht="15.75" customHeight="1" x14ac:dyDescent="0.2">
      <c r="C820" s="178"/>
    </row>
    <row r="821" spans="3:3" s="1" customFormat="1" ht="15.75" customHeight="1" x14ac:dyDescent="0.2">
      <c r="C821" s="178"/>
    </row>
    <row r="822" spans="3:3" s="1" customFormat="1" ht="15.75" customHeight="1" x14ac:dyDescent="0.2">
      <c r="C822" s="178"/>
    </row>
    <row r="823" spans="3:3" s="1" customFormat="1" ht="15.75" customHeight="1" x14ac:dyDescent="0.2">
      <c r="C823" s="178"/>
    </row>
    <row r="824" spans="3:3" s="1" customFormat="1" ht="15.75" customHeight="1" x14ac:dyDescent="0.2">
      <c r="C824" s="178"/>
    </row>
    <row r="825" spans="3:3" s="1" customFormat="1" ht="15.75" customHeight="1" x14ac:dyDescent="0.2">
      <c r="C825" s="178"/>
    </row>
    <row r="826" spans="3:3" s="1" customFormat="1" ht="15.75" customHeight="1" x14ac:dyDescent="0.2">
      <c r="C826" s="178"/>
    </row>
    <row r="827" spans="3:3" s="1" customFormat="1" ht="15.75" customHeight="1" x14ac:dyDescent="0.2">
      <c r="C827" s="178"/>
    </row>
    <row r="828" spans="3:3" s="1" customFormat="1" ht="15.75" customHeight="1" x14ac:dyDescent="0.2">
      <c r="C828" s="178"/>
    </row>
    <row r="829" spans="3:3" s="1" customFormat="1" ht="15.75" customHeight="1" x14ac:dyDescent="0.2">
      <c r="C829" s="178"/>
    </row>
    <row r="830" spans="3:3" s="1" customFormat="1" ht="15.75" customHeight="1" x14ac:dyDescent="0.2">
      <c r="C830" s="178"/>
    </row>
    <row r="831" spans="3:3" s="1" customFormat="1" ht="15.75" customHeight="1" x14ac:dyDescent="0.2">
      <c r="C831" s="178"/>
    </row>
    <row r="832" spans="3:3" s="1" customFormat="1" ht="15.75" customHeight="1" x14ac:dyDescent="0.2">
      <c r="C832" s="178"/>
    </row>
    <row r="833" spans="3:3" s="1" customFormat="1" ht="15.75" customHeight="1" x14ac:dyDescent="0.2">
      <c r="C833" s="178"/>
    </row>
    <row r="834" spans="3:3" s="1" customFormat="1" ht="15.75" customHeight="1" x14ac:dyDescent="0.2">
      <c r="C834" s="178"/>
    </row>
    <row r="835" spans="3:3" s="1" customFormat="1" ht="15.75" customHeight="1" x14ac:dyDescent="0.2">
      <c r="C835" s="178"/>
    </row>
    <row r="836" spans="3:3" s="1" customFormat="1" ht="15.75" customHeight="1" x14ac:dyDescent="0.2">
      <c r="C836" s="178"/>
    </row>
    <row r="837" spans="3:3" s="1" customFormat="1" ht="15.75" customHeight="1" x14ac:dyDescent="0.2">
      <c r="C837" s="178"/>
    </row>
    <row r="838" spans="3:3" s="1" customFormat="1" ht="15.75" customHeight="1" x14ac:dyDescent="0.2">
      <c r="C838" s="178"/>
    </row>
    <row r="839" spans="3:3" s="1" customFormat="1" ht="15.75" customHeight="1" x14ac:dyDescent="0.2">
      <c r="C839" s="178"/>
    </row>
    <row r="840" spans="3:3" s="1" customFormat="1" ht="15.75" customHeight="1" x14ac:dyDescent="0.2">
      <c r="C840" s="178"/>
    </row>
    <row r="841" spans="3:3" s="1" customFormat="1" ht="15.75" customHeight="1" x14ac:dyDescent="0.2">
      <c r="C841" s="178"/>
    </row>
    <row r="842" spans="3:3" s="1" customFormat="1" ht="15.75" customHeight="1" x14ac:dyDescent="0.2">
      <c r="C842" s="178"/>
    </row>
    <row r="843" spans="3:3" s="1" customFormat="1" ht="15.75" customHeight="1" x14ac:dyDescent="0.2">
      <c r="C843" s="178"/>
    </row>
    <row r="844" spans="3:3" s="1" customFormat="1" ht="15.75" customHeight="1" x14ac:dyDescent="0.2">
      <c r="C844" s="178"/>
    </row>
    <row r="845" spans="3:3" s="1" customFormat="1" ht="15.75" customHeight="1" x14ac:dyDescent="0.2">
      <c r="C845" s="178"/>
    </row>
    <row r="846" spans="3:3" s="1" customFormat="1" ht="15.75" customHeight="1" x14ac:dyDescent="0.2">
      <c r="C846" s="178"/>
    </row>
    <row r="847" spans="3:3" s="1" customFormat="1" ht="15.75" customHeight="1" x14ac:dyDescent="0.2">
      <c r="C847" s="178"/>
    </row>
    <row r="848" spans="3:3" s="1" customFormat="1" ht="15.75" customHeight="1" x14ac:dyDescent="0.2">
      <c r="C848" s="178"/>
    </row>
    <row r="849" spans="3:3" s="1" customFormat="1" ht="15.75" customHeight="1" x14ac:dyDescent="0.2">
      <c r="C849" s="178"/>
    </row>
    <row r="850" spans="3:3" s="1" customFormat="1" ht="15.75" customHeight="1" x14ac:dyDescent="0.2">
      <c r="C850" s="178"/>
    </row>
    <row r="851" spans="3:3" s="1" customFormat="1" ht="15.75" customHeight="1" x14ac:dyDescent="0.2">
      <c r="C851" s="178"/>
    </row>
    <row r="852" spans="3:3" s="1" customFormat="1" ht="15.75" customHeight="1" x14ac:dyDescent="0.2">
      <c r="C852" s="178"/>
    </row>
    <row r="853" spans="3:3" s="1" customFormat="1" ht="15.75" customHeight="1" x14ac:dyDescent="0.2">
      <c r="C853" s="178"/>
    </row>
    <row r="854" spans="3:3" s="1" customFormat="1" ht="15.75" customHeight="1" x14ac:dyDescent="0.2">
      <c r="C854" s="178"/>
    </row>
    <row r="855" spans="3:3" s="1" customFormat="1" ht="15.75" customHeight="1" x14ac:dyDescent="0.2">
      <c r="C855" s="178"/>
    </row>
    <row r="856" spans="3:3" s="1" customFormat="1" ht="15.75" customHeight="1" x14ac:dyDescent="0.2">
      <c r="C856" s="178"/>
    </row>
    <row r="857" spans="3:3" s="1" customFormat="1" ht="15.75" customHeight="1" x14ac:dyDescent="0.2">
      <c r="C857" s="178"/>
    </row>
    <row r="858" spans="3:3" s="1" customFormat="1" ht="15.75" customHeight="1" x14ac:dyDescent="0.2">
      <c r="C858" s="178"/>
    </row>
    <row r="859" spans="3:3" s="1" customFormat="1" ht="15.75" customHeight="1" x14ac:dyDescent="0.2">
      <c r="C859" s="178"/>
    </row>
    <row r="860" spans="3:3" s="1" customFormat="1" ht="15.75" customHeight="1" x14ac:dyDescent="0.2">
      <c r="C860" s="178"/>
    </row>
    <row r="861" spans="3:3" s="1" customFormat="1" ht="15.75" customHeight="1" x14ac:dyDescent="0.2">
      <c r="C861" s="178"/>
    </row>
    <row r="862" spans="3:3" s="1" customFormat="1" ht="15.75" customHeight="1" x14ac:dyDescent="0.2">
      <c r="C862" s="178"/>
    </row>
    <row r="863" spans="3:3" s="1" customFormat="1" ht="15.75" customHeight="1" x14ac:dyDescent="0.2">
      <c r="C863" s="178"/>
    </row>
    <row r="864" spans="3:3" s="1" customFormat="1" ht="15.75" customHeight="1" x14ac:dyDescent="0.2">
      <c r="C864" s="178"/>
    </row>
    <row r="865" spans="3:3" s="1" customFormat="1" ht="15.75" customHeight="1" x14ac:dyDescent="0.2">
      <c r="C865" s="178"/>
    </row>
    <row r="866" spans="3:3" s="1" customFormat="1" ht="15.75" customHeight="1" x14ac:dyDescent="0.2">
      <c r="C866" s="178"/>
    </row>
    <row r="867" spans="3:3" s="1" customFormat="1" ht="15.75" customHeight="1" x14ac:dyDescent="0.2">
      <c r="C867" s="178"/>
    </row>
    <row r="868" spans="3:3" s="1" customFormat="1" ht="15.75" customHeight="1" x14ac:dyDescent="0.2">
      <c r="C868" s="178"/>
    </row>
    <row r="869" spans="3:3" s="1" customFormat="1" ht="15.75" customHeight="1" x14ac:dyDescent="0.2">
      <c r="C869" s="178"/>
    </row>
    <row r="870" spans="3:3" s="1" customFormat="1" ht="15.75" customHeight="1" x14ac:dyDescent="0.2">
      <c r="C870" s="178"/>
    </row>
    <row r="871" spans="3:3" s="1" customFormat="1" ht="15.75" customHeight="1" x14ac:dyDescent="0.2">
      <c r="C871" s="178"/>
    </row>
    <row r="872" spans="3:3" s="1" customFormat="1" ht="15.75" customHeight="1" x14ac:dyDescent="0.2">
      <c r="C872" s="178"/>
    </row>
    <row r="873" spans="3:3" s="1" customFormat="1" ht="15.75" customHeight="1" x14ac:dyDescent="0.2">
      <c r="C873" s="178"/>
    </row>
    <row r="874" spans="3:3" s="1" customFormat="1" ht="15.75" customHeight="1" x14ac:dyDescent="0.2">
      <c r="C874" s="178"/>
    </row>
    <row r="875" spans="3:3" s="1" customFormat="1" ht="15.75" customHeight="1" x14ac:dyDescent="0.2">
      <c r="C875" s="178"/>
    </row>
    <row r="876" spans="3:3" s="1" customFormat="1" ht="15.75" customHeight="1" x14ac:dyDescent="0.2">
      <c r="C876" s="178"/>
    </row>
    <row r="877" spans="3:3" s="1" customFormat="1" ht="15.75" customHeight="1" x14ac:dyDescent="0.2">
      <c r="C877" s="178"/>
    </row>
    <row r="878" spans="3:3" s="1" customFormat="1" ht="15.75" customHeight="1" x14ac:dyDescent="0.2">
      <c r="C878" s="178"/>
    </row>
    <row r="879" spans="3:3" s="1" customFormat="1" ht="15.75" customHeight="1" x14ac:dyDescent="0.2">
      <c r="C879" s="178"/>
    </row>
    <row r="880" spans="3:3" s="1" customFormat="1" ht="15.75" customHeight="1" x14ac:dyDescent="0.2">
      <c r="C880" s="178"/>
    </row>
    <row r="881" spans="3:3" s="1" customFormat="1" ht="15.75" customHeight="1" x14ac:dyDescent="0.2">
      <c r="C881" s="178"/>
    </row>
    <row r="882" spans="3:3" s="1" customFormat="1" ht="15.75" customHeight="1" x14ac:dyDescent="0.2">
      <c r="C882" s="178"/>
    </row>
    <row r="883" spans="3:3" s="1" customFormat="1" ht="15.75" customHeight="1" x14ac:dyDescent="0.2">
      <c r="C883" s="178"/>
    </row>
    <row r="884" spans="3:3" s="1" customFormat="1" ht="15.75" customHeight="1" x14ac:dyDescent="0.2">
      <c r="C884" s="178"/>
    </row>
    <row r="885" spans="3:3" s="1" customFormat="1" ht="15.75" customHeight="1" x14ac:dyDescent="0.2">
      <c r="C885" s="178"/>
    </row>
    <row r="886" spans="3:3" s="1" customFormat="1" ht="15.75" customHeight="1" x14ac:dyDescent="0.2">
      <c r="C886" s="178"/>
    </row>
    <row r="887" spans="3:3" s="1" customFormat="1" ht="15.75" customHeight="1" x14ac:dyDescent="0.2">
      <c r="C887" s="178"/>
    </row>
    <row r="888" spans="3:3" s="1" customFormat="1" ht="15.75" customHeight="1" x14ac:dyDescent="0.2">
      <c r="C888" s="178"/>
    </row>
    <row r="889" spans="3:3" s="1" customFormat="1" ht="15.75" customHeight="1" x14ac:dyDescent="0.2">
      <c r="C889" s="178"/>
    </row>
    <row r="890" spans="3:3" s="1" customFormat="1" ht="15.75" customHeight="1" x14ac:dyDescent="0.2">
      <c r="C890" s="178"/>
    </row>
    <row r="891" spans="3:3" s="1" customFormat="1" ht="15.75" customHeight="1" x14ac:dyDescent="0.2">
      <c r="C891" s="178"/>
    </row>
    <row r="892" spans="3:3" s="1" customFormat="1" ht="15.75" customHeight="1" x14ac:dyDescent="0.2">
      <c r="C892" s="178"/>
    </row>
    <row r="893" spans="3:3" s="1" customFormat="1" ht="15.75" customHeight="1" x14ac:dyDescent="0.2">
      <c r="C893" s="178"/>
    </row>
    <row r="894" spans="3:3" s="1" customFormat="1" ht="15.75" customHeight="1" x14ac:dyDescent="0.2">
      <c r="C894" s="178"/>
    </row>
    <row r="895" spans="3:3" s="1" customFormat="1" ht="15.75" customHeight="1" x14ac:dyDescent="0.2">
      <c r="C895" s="178"/>
    </row>
    <row r="896" spans="3:3" s="1" customFormat="1" ht="15.75" customHeight="1" x14ac:dyDescent="0.2">
      <c r="C896" s="178"/>
    </row>
    <row r="897" spans="3:3" s="1" customFormat="1" ht="15.75" customHeight="1" x14ac:dyDescent="0.2">
      <c r="C897" s="178"/>
    </row>
    <row r="898" spans="3:3" s="1" customFormat="1" ht="15.75" customHeight="1" x14ac:dyDescent="0.2">
      <c r="C898" s="178"/>
    </row>
    <row r="899" spans="3:3" s="1" customFormat="1" ht="15.75" customHeight="1" x14ac:dyDescent="0.2">
      <c r="C899" s="178"/>
    </row>
    <row r="900" spans="3:3" s="1" customFormat="1" ht="15.75" customHeight="1" x14ac:dyDescent="0.2">
      <c r="C900" s="178"/>
    </row>
    <row r="901" spans="3:3" s="1" customFormat="1" ht="15.75" customHeight="1" x14ac:dyDescent="0.2">
      <c r="C901" s="178"/>
    </row>
    <row r="902" spans="3:3" s="1" customFormat="1" ht="15.75" customHeight="1" x14ac:dyDescent="0.2">
      <c r="C902" s="178"/>
    </row>
    <row r="903" spans="3:3" s="1" customFormat="1" ht="15.75" customHeight="1" x14ac:dyDescent="0.2">
      <c r="C903" s="178"/>
    </row>
    <row r="904" spans="3:3" s="1" customFormat="1" ht="15.75" customHeight="1" x14ac:dyDescent="0.2">
      <c r="C904" s="178"/>
    </row>
    <row r="905" spans="3:3" s="1" customFormat="1" ht="15.75" customHeight="1" x14ac:dyDescent="0.2">
      <c r="C905" s="178"/>
    </row>
    <row r="906" spans="3:3" s="1" customFormat="1" ht="15.75" customHeight="1" x14ac:dyDescent="0.2">
      <c r="C906" s="178"/>
    </row>
    <row r="907" spans="3:3" s="1" customFormat="1" ht="15.75" customHeight="1" x14ac:dyDescent="0.2">
      <c r="C907" s="178"/>
    </row>
    <row r="908" spans="3:3" s="1" customFormat="1" ht="15.75" customHeight="1" x14ac:dyDescent="0.2">
      <c r="C908" s="178"/>
    </row>
    <row r="909" spans="3:3" s="1" customFormat="1" ht="15.75" customHeight="1" x14ac:dyDescent="0.2">
      <c r="C909" s="178"/>
    </row>
    <row r="910" spans="3:3" s="1" customFormat="1" ht="15.75" customHeight="1" x14ac:dyDescent="0.2">
      <c r="C910" s="178"/>
    </row>
    <row r="911" spans="3:3" s="1" customFormat="1" ht="15.75" customHeight="1" x14ac:dyDescent="0.2">
      <c r="C911" s="178"/>
    </row>
    <row r="912" spans="3:3" s="1" customFormat="1" ht="15.75" customHeight="1" x14ac:dyDescent="0.2">
      <c r="C912" s="178"/>
    </row>
    <row r="913" spans="3:3" s="1" customFormat="1" ht="15.75" customHeight="1" x14ac:dyDescent="0.2">
      <c r="C913" s="178"/>
    </row>
    <row r="914" spans="3:3" s="1" customFormat="1" ht="15.75" customHeight="1" x14ac:dyDescent="0.2">
      <c r="C914" s="178"/>
    </row>
    <row r="915" spans="3:3" s="1" customFormat="1" ht="15.75" customHeight="1" x14ac:dyDescent="0.2">
      <c r="C915" s="178"/>
    </row>
    <row r="916" spans="3:3" s="1" customFormat="1" ht="15.75" customHeight="1" x14ac:dyDescent="0.2">
      <c r="C916" s="178"/>
    </row>
    <row r="917" spans="3:3" s="1" customFormat="1" ht="15.75" customHeight="1" x14ac:dyDescent="0.2">
      <c r="C917" s="178"/>
    </row>
    <row r="918" spans="3:3" s="1" customFormat="1" ht="15.75" customHeight="1" x14ac:dyDescent="0.2">
      <c r="C918" s="178"/>
    </row>
    <row r="919" spans="3:3" s="1" customFormat="1" ht="15.75" customHeight="1" x14ac:dyDescent="0.2">
      <c r="C919" s="178"/>
    </row>
    <row r="920" spans="3:3" s="1" customFormat="1" ht="15.75" customHeight="1" x14ac:dyDescent="0.2">
      <c r="C920" s="178"/>
    </row>
    <row r="921" spans="3:3" s="1" customFormat="1" ht="15.75" customHeight="1" x14ac:dyDescent="0.2">
      <c r="C921" s="178"/>
    </row>
    <row r="922" spans="3:3" s="1" customFormat="1" ht="15.75" customHeight="1" x14ac:dyDescent="0.2">
      <c r="C922" s="178"/>
    </row>
    <row r="923" spans="3:3" s="1" customFormat="1" ht="15.75" customHeight="1" x14ac:dyDescent="0.2">
      <c r="C923" s="178"/>
    </row>
    <row r="924" spans="3:3" s="1" customFormat="1" ht="15.75" customHeight="1" x14ac:dyDescent="0.2">
      <c r="C924" s="178"/>
    </row>
    <row r="925" spans="3:3" s="1" customFormat="1" ht="15.75" customHeight="1" x14ac:dyDescent="0.2">
      <c r="C925" s="178"/>
    </row>
    <row r="926" spans="3:3" s="1" customFormat="1" ht="15.75" customHeight="1" x14ac:dyDescent="0.2">
      <c r="C926" s="178"/>
    </row>
    <row r="927" spans="3:3" s="1" customFormat="1" ht="15.75" customHeight="1" x14ac:dyDescent="0.2">
      <c r="C927" s="178"/>
    </row>
    <row r="928" spans="3:3" s="1" customFormat="1" ht="15.75" customHeight="1" x14ac:dyDescent="0.2">
      <c r="C928" s="178"/>
    </row>
    <row r="929" spans="3:3" s="1" customFormat="1" ht="15.75" customHeight="1" x14ac:dyDescent="0.2">
      <c r="C929" s="178"/>
    </row>
    <row r="930" spans="3:3" s="1" customFormat="1" ht="15.75" customHeight="1" x14ac:dyDescent="0.2">
      <c r="C930" s="178"/>
    </row>
    <row r="931" spans="3:3" s="1" customFormat="1" ht="15.75" customHeight="1" x14ac:dyDescent="0.2">
      <c r="C931" s="178"/>
    </row>
    <row r="932" spans="3:3" s="1" customFormat="1" ht="15.75" customHeight="1" x14ac:dyDescent="0.2">
      <c r="C932" s="178"/>
    </row>
    <row r="933" spans="3:3" s="1" customFormat="1" ht="15.75" customHeight="1" x14ac:dyDescent="0.2">
      <c r="C933" s="178"/>
    </row>
    <row r="934" spans="3:3" s="1" customFormat="1" ht="15.75" customHeight="1" x14ac:dyDescent="0.2">
      <c r="C934" s="178"/>
    </row>
    <row r="935" spans="3:3" s="1" customFormat="1" ht="15.75" customHeight="1" x14ac:dyDescent="0.2">
      <c r="C935" s="178"/>
    </row>
    <row r="936" spans="3:3" s="1" customFormat="1" ht="15.75" customHeight="1" x14ac:dyDescent="0.2">
      <c r="C936" s="178"/>
    </row>
    <row r="937" spans="3:3" s="1" customFormat="1" ht="15.75" customHeight="1" x14ac:dyDescent="0.2">
      <c r="C937" s="178"/>
    </row>
    <row r="938" spans="3:3" s="1" customFormat="1" ht="15.75" customHeight="1" x14ac:dyDescent="0.2">
      <c r="C938" s="178"/>
    </row>
    <row r="939" spans="3:3" s="1" customFormat="1" ht="15.75" customHeight="1" x14ac:dyDescent="0.2">
      <c r="C939" s="178"/>
    </row>
    <row r="940" spans="3:3" s="1" customFormat="1" ht="15.75" customHeight="1" x14ac:dyDescent="0.2">
      <c r="C940" s="178"/>
    </row>
    <row r="941" spans="3:3" s="1" customFormat="1" ht="15.75" customHeight="1" x14ac:dyDescent="0.2">
      <c r="C941" s="178"/>
    </row>
    <row r="942" spans="3:3" s="1" customFormat="1" ht="15.75" customHeight="1" x14ac:dyDescent="0.2">
      <c r="C942" s="178"/>
    </row>
    <row r="943" spans="3:3" s="1" customFormat="1" ht="15.75" customHeight="1" x14ac:dyDescent="0.2">
      <c r="C943" s="178"/>
    </row>
    <row r="944" spans="3:3" s="1" customFormat="1" ht="15.75" customHeight="1" x14ac:dyDescent="0.2">
      <c r="C944" s="178"/>
    </row>
    <row r="945" spans="3:3" s="1" customFormat="1" ht="15.75" customHeight="1" x14ac:dyDescent="0.2">
      <c r="C945" s="178"/>
    </row>
    <row r="946" spans="3:3" s="1" customFormat="1" ht="15.75" customHeight="1" x14ac:dyDescent="0.2">
      <c r="C946" s="178"/>
    </row>
    <row r="947" spans="3:3" s="1" customFormat="1" ht="15.75" customHeight="1" x14ac:dyDescent="0.2">
      <c r="C947" s="178"/>
    </row>
    <row r="948" spans="3:3" s="1" customFormat="1" ht="15.75" customHeight="1" x14ac:dyDescent="0.2">
      <c r="C948" s="178"/>
    </row>
    <row r="949" spans="3:3" s="1" customFormat="1" ht="15.75" customHeight="1" x14ac:dyDescent="0.2">
      <c r="C949" s="178"/>
    </row>
    <row r="950" spans="3:3" s="1" customFormat="1" ht="15.75" customHeight="1" x14ac:dyDescent="0.2">
      <c r="C950" s="178"/>
    </row>
    <row r="951" spans="3:3" s="1" customFormat="1" ht="15.75" customHeight="1" x14ac:dyDescent="0.2">
      <c r="C951" s="178"/>
    </row>
    <row r="952" spans="3:3" s="1" customFormat="1" ht="15.75" customHeight="1" x14ac:dyDescent="0.2">
      <c r="C952" s="178"/>
    </row>
    <row r="953" spans="3:3" s="1" customFormat="1" ht="15.75" customHeight="1" x14ac:dyDescent="0.2">
      <c r="C953" s="178"/>
    </row>
    <row r="954" spans="3:3" s="1" customFormat="1" ht="15.75" customHeight="1" x14ac:dyDescent="0.2">
      <c r="C954" s="178"/>
    </row>
    <row r="955" spans="3:3" s="1" customFormat="1" ht="15.75" customHeight="1" x14ac:dyDescent="0.2">
      <c r="C955" s="178"/>
    </row>
    <row r="956" spans="3:3" s="1" customFormat="1" ht="15.75" customHeight="1" x14ac:dyDescent="0.2">
      <c r="C956" s="178"/>
    </row>
    <row r="957" spans="3:3" s="1" customFormat="1" ht="15.75" customHeight="1" x14ac:dyDescent="0.2">
      <c r="C957" s="178"/>
    </row>
    <row r="958" spans="3:3" s="1" customFormat="1" ht="15.75" customHeight="1" x14ac:dyDescent="0.2">
      <c r="C958" s="178"/>
    </row>
    <row r="959" spans="3:3" s="1" customFormat="1" ht="15.75" customHeight="1" x14ac:dyDescent="0.2">
      <c r="C959" s="178"/>
    </row>
    <row r="960" spans="3:3" s="1" customFormat="1" ht="15.75" customHeight="1" x14ac:dyDescent="0.2">
      <c r="C960" s="178"/>
    </row>
    <row r="961" spans="3:3" s="1" customFormat="1" ht="15.75" customHeight="1" x14ac:dyDescent="0.2">
      <c r="C961" s="178"/>
    </row>
    <row r="962" spans="3:3" s="1" customFormat="1" ht="15.75" customHeight="1" x14ac:dyDescent="0.2">
      <c r="C962" s="178"/>
    </row>
    <row r="963" spans="3:3" s="1" customFormat="1" ht="15.75" customHeight="1" x14ac:dyDescent="0.2">
      <c r="C963" s="178"/>
    </row>
    <row r="964" spans="3:3" s="1" customFormat="1" ht="15.75" customHeight="1" x14ac:dyDescent="0.2">
      <c r="C964" s="178"/>
    </row>
    <row r="965" spans="3:3" s="1" customFormat="1" ht="15.75" customHeight="1" x14ac:dyDescent="0.2">
      <c r="C965" s="178"/>
    </row>
    <row r="966" spans="3:3" s="1" customFormat="1" ht="15.75" customHeight="1" x14ac:dyDescent="0.2">
      <c r="C966" s="178"/>
    </row>
    <row r="967" spans="3:3" s="1" customFormat="1" ht="15.75" customHeight="1" x14ac:dyDescent="0.2">
      <c r="C967" s="178"/>
    </row>
    <row r="968" spans="3:3" s="1" customFormat="1" ht="15.75" customHeight="1" x14ac:dyDescent="0.2">
      <c r="C968" s="178"/>
    </row>
    <row r="969" spans="3:3" s="1" customFormat="1" ht="15.75" customHeight="1" x14ac:dyDescent="0.2">
      <c r="C969" s="178"/>
    </row>
    <row r="970" spans="3:3" s="1" customFormat="1" ht="15.75" customHeight="1" x14ac:dyDescent="0.2">
      <c r="C970" s="178"/>
    </row>
    <row r="971" spans="3:3" s="1" customFormat="1" ht="15.75" customHeight="1" x14ac:dyDescent="0.2">
      <c r="C971" s="178"/>
    </row>
    <row r="972" spans="3:3" s="1" customFormat="1" ht="15.75" customHeight="1" x14ac:dyDescent="0.2">
      <c r="C972" s="178"/>
    </row>
    <row r="973" spans="3:3" s="1" customFormat="1" ht="15.75" customHeight="1" x14ac:dyDescent="0.2">
      <c r="C973" s="178"/>
    </row>
    <row r="974" spans="3:3" s="1" customFormat="1" ht="15.75" customHeight="1" x14ac:dyDescent="0.2">
      <c r="C974" s="178"/>
    </row>
    <row r="975" spans="3:3" s="1" customFormat="1" ht="15.75" customHeight="1" x14ac:dyDescent="0.2">
      <c r="C975" s="178"/>
    </row>
    <row r="976" spans="3:3" s="1" customFormat="1" ht="15.75" customHeight="1" x14ac:dyDescent="0.2">
      <c r="C976" s="178"/>
    </row>
    <row r="977" spans="3:3" s="1" customFormat="1" ht="15.75" customHeight="1" x14ac:dyDescent="0.2">
      <c r="C977" s="17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8" manualBreakCount="8">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topLeftCell="A109" workbookViewId="0">
      <selection activeCell="J138" sqref="J138"/>
    </sheetView>
  </sheetViews>
  <sheetFormatPr defaultColWidth="14.42578125" defaultRowHeight="15" customHeight="1" x14ac:dyDescent="0.2"/>
  <cols>
    <col min="1" max="1" width="12.7109375" style="134" customWidth="1"/>
    <col min="2" max="2" width="60.7109375" style="199"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9"/>
      <c r="B1" s="140"/>
      <c r="C1" s="139"/>
      <c r="D1" s="141"/>
      <c r="E1" s="141"/>
      <c r="F1" s="183"/>
    </row>
    <row r="2" spans="1:25" s="1" customFormat="1" ht="50.1" customHeight="1" x14ac:dyDescent="0.25">
      <c r="A2" s="329" t="s">
        <v>2558</v>
      </c>
      <c r="B2" s="326"/>
      <c r="C2" s="326"/>
      <c r="D2" s="326"/>
      <c r="E2" s="326"/>
      <c r="F2" s="326"/>
      <c r="G2" s="152"/>
      <c r="H2" s="152"/>
      <c r="I2" s="152"/>
      <c r="J2" s="152"/>
      <c r="K2" s="152"/>
      <c r="L2" s="152"/>
      <c r="M2" s="152"/>
      <c r="N2" s="152"/>
      <c r="O2" s="152"/>
      <c r="P2" s="152"/>
      <c r="Q2" s="152"/>
      <c r="R2" s="152"/>
      <c r="S2" s="152"/>
      <c r="T2" s="152"/>
      <c r="U2" s="152"/>
      <c r="V2" s="152"/>
      <c r="W2" s="152"/>
      <c r="X2" s="152"/>
      <c r="Y2" s="152"/>
    </row>
    <row r="3" spans="1:25" s="136" customFormat="1" ht="48" customHeight="1" x14ac:dyDescent="0.2">
      <c r="A3" s="184" t="s">
        <v>2559</v>
      </c>
      <c r="B3" s="185" t="s">
        <v>41</v>
      </c>
      <c r="C3" s="84" t="s">
        <v>42</v>
      </c>
      <c r="D3" s="185" t="s">
        <v>50</v>
      </c>
      <c r="E3" s="185" t="s">
        <v>51</v>
      </c>
      <c r="F3" s="85" t="s">
        <v>52</v>
      </c>
      <c r="G3" s="91"/>
      <c r="H3" s="91"/>
      <c r="I3" s="91"/>
      <c r="J3" s="91"/>
      <c r="K3" s="91"/>
      <c r="L3" s="91"/>
      <c r="M3" s="91"/>
      <c r="N3" s="91"/>
      <c r="O3" s="91"/>
      <c r="P3" s="91"/>
      <c r="Q3" s="91"/>
      <c r="R3" s="91"/>
      <c r="S3" s="91"/>
      <c r="T3" s="91"/>
      <c r="U3" s="91"/>
      <c r="V3" s="91"/>
      <c r="W3" s="91"/>
      <c r="X3" s="91"/>
      <c r="Y3" s="91"/>
    </row>
    <row r="4" spans="1:25" s="136" customFormat="1" ht="12" customHeight="1" x14ac:dyDescent="0.2">
      <c r="A4" s="148">
        <v>1</v>
      </c>
      <c r="B4" s="149">
        <v>2</v>
      </c>
      <c r="C4" s="150" t="s">
        <v>53</v>
      </c>
      <c r="D4" s="150">
        <v>4</v>
      </c>
      <c r="E4" s="149">
        <v>5</v>
      </c>
      <c r="F4" s="151">
        <v>6</v>
      </c>
      <c r="G4" s="91"/>
      <c r="H4" s="91"/>
      <c r="I4" s="91"/>
      <c r="J4" s="91"/>
      <c r="K4" s="91"/>
      <c r="L4" s="91"/>
      <c r="M4" s="91"/>
      <c r="N4" s="91"/>
      <c r="O4" s="91"/>
      <c r="P4" s="91"/>
      <c r="Q4" s="91"/>
      <c r="R4" s="91"/>
      <c r="S4" s="91"/>
      <c r="T4" s="91"/>
      <c r="U4" s="91"/>
      <c r="V4" s="91"/>
      <c r="W4" s="91"/>
      <c r="X4" s="91"/>
      <c r="Y4" s="91"/>
    </row>
    <row r="5" spans="1:25" s="1" customFormat="1" ht="12.75" customHeight="1" x14ac:dyDescent="0.2">
      <c r="A5" s="186" t="s">
        <v>1989</v>
      </c>
      <c r="B5" s="123" t="s">
        <v>2560</v>
      </c>
      <c r="C5" s="187" t="s">
        <v>1989</v>
      </c>
      <c r="D5" s="188">
        <f>D6+D10+D13+SUM(D17:D21)</f>
        <v>0</v>
      </c>
      <c r="E5" s="188">
        <f>E6+E10+E13+SUM(E17:E21)</f>
        <v>0</v>
      </c>
      <c r="F5" s="189" t="str">
        <f t="shared" ref="F5:F36" si="0">IF(D5&gt;0,IF(E5/D5&gt;=100,"&gt;&gt;100",E5/D5*100),"-")</f>
        <v>-</v>
      </c>
      <c r="G5" s="152"/>
      <c r="H5" s="152"/>
      <c r="I5" s="152"/>
      <c r="J5" s="152"/>
      <c r="K5" s="152"/>
      <c r="L5" s="152"/>
      <c r="M5" s="152"/>
      <c r="N5" s="152"/>
      <c r="O5" s="152"/>
      <c r="P5" s="152"/>
      <c r="Q5" s="152"/>
      <c r="R5" s="152"/>
      <c r="S5" s="152"/>
      <c r="T5" s="152"/>
      <c r="U5" s="152"/>
      <c r="V5" s="152"/>
      <c r="W5" s="152"/>
      <c r="X5" s="152"/>
      <c r="Y5" s="152"/>
    </row>
    <row r="6" spans="1:25" s="1" customFormat="1" ht="24" customHeight="1" x14ac:dyDescent="0.2">
      <c r="A6" s="158" t="s">
        <v>1991</v>
      </c>
      <c r="B6" s="102" t="s">
        <v>2561</v>
      </c>
      <c r="C6" s="190" t="s">
        <v>1991</v>
      </c>
      <c r="D6" s="191">
        <f>SUM(D7:D9)</f>
        <v>0</v>
      </c>
      <c r="E6" s="191">
        <f>SUM(E7:E9)</f>
        <v>0</v>
      </c>
      <c r="F6" s="126" t="str">
        <f t="shared" si="0"/>
        <v>-</v>
      </c>
      <c r="G6" s="152"/>
      <c r="H6" s="152"/>
      <c r="I6" s="152"/>
      <c r="J6" s="152"/>
      <c r="K6" s="152"/>
      <c r="L6" s="152"/>
      <c r="M6" s="152"/>
      <c r="N6" s="152"/>
      <c r="O6" s="152"/>
      <c r="P6" s="152"/>
      <c r="Q6" s="152"/>
      <c r="R6" s="152"/>
      <c r="S6" s="152"/>
      <c r="T6" s="152"/>
      <c r="U6" s="152"/>
      <c r="V6" s="152"/>
      <c r="W6" s="152"/>
      <c r="X6" s="152"/>
      <c r="Y6" s="152"/>
    </row>
    <row r="7" spans="1:25" s="1" customFormat="1" ht="12.75" customHeight="1" x14ac:dyDescent="0.2">
      <c r="A7" s="158" t="s">
        <v>2562</v>
      </c>
      <c r="B7" s="97" t="s">
        <v>2563</v>
      </c>
      <c r="C7" s="190" t="s">
        <v>2562</v>
      </c>
      <c r="D7" s="192"/>
      <c r="E7" s="192"/>
      <c r="F7" s="126" t="str">
        <f t="shared" si="0"/>
        <v>-</v>
      </c>
      <c r="G7" s="152"/>
      <c r="H7" s="152"/>
      <c r="I7" s="152"/>
      <c r="J7" s="152"/>
      <c r="K7" s="152"/>
      <c r="L7" s="152"/>
      <c r="M7" s="152"/>
      <c r="N7" s="152"/>
      <c r="O7" s="152"/>
      <c r="P7" s="152"/>
      <c r="Q7" s="152"/>
      <c r="R7" s="152"/>
      <c r="S7" s="152"/>
      <c r="T7" s="152"/>
      <c r="U7" s="152"/>
      <c r="V7" s="152"/>
      <c r="W7" s="152"/>
      <c r="X7" s="152"/>
      <c r="Y7" s="152"/>
    </row>
    <row r="8" spans="1:25" s="1" customFormat="1" ht="12.75" customHeight="1" x14ac:dyDescent="0.2">
      <c r="A8" s="158" t="s">
        <v>2564</v>
      </c>
      <c r="B8" s="97" t="s">
        <v>2565</v>
      </c>
      <c r="C8" s="190" t="s">
        <v>2564</v>
      </c>
      <c r="D8" s="192"/>
      <c r="E8" s="192"/>
      <c r="F8" s="126" t="str">
        <f t="shared" si="0"/>
        <v>-</v>
      </c>
      <c r="G8" s="152"/>
      <c r="H8" s="152"/>
      <c r="I8" s="152"/>
      <c r="J8" s="152"/>
      <c r="K8" s="152"/>
      <c r="L8" s="152"/>
      <c r="M8" s="152"/>
      <c r="N8" s="152"/>
      <c r="O8" s="152"/>
      <c r="P8" s="152"/>
      <c r="Q8" s="152"/>
      <c r="R8" s="152"/>
      <c r="S8" s="152"/>
      <c r="T8" s="152"/>
      <c r="U8" s="152"/>
      <c r="V8" s="152"/>
      <c r="W8" s="152"/>
      <c r="X8" s="152"/>
      <c r="Y8" s="152"/>
    </row>
    <row r="9" spans="1:25" s="1" customFormat="1" ht="12.75" customHeight="1" x14ac:dyDescent="0.2">
      <c r="A9" s="158" t="s">
        <v>2566</v>
      </c>
      <c r="B9" s="97" t="s">
        <v>2567</v>
      </c>
      <c r="C9" s="190" t="s">
        <v>2566</v>
      </c>
      <c r="D9" s="192"/>
      <c r="E9" s="192"/>
      <c r="F9" s="126" t="str">
        <f t="shared" si="0"/>
        <v>-</v>
      </c>
      <c r="G9" s="152"/>
      <c r="H9" s="152"/>
      <c r="I9" s="152"/>
      <c r="J9" s="152"/>
      <c r="K9" s="152"/>
      <c r="L9" s="152"/>
      <c r="M9" s="152"/>
      <c r="N9" s="152"/>
      <c r="O9" s="152"/>
      <c r="P9" s="152"/>
      <c r="Q9" s="152"/>
      <c r="R9" s="152"/>
      <c r="S9" s="152"/>
      <c r="T9" s="152"/>
      <c r="U9" s="152"/>
      <c r="V9" s="152"/>
      <c r="W9" s="152"/>
      <c r="X9" s="152"/>
      <c r="Y9" s="152"/>
    </row>
    <row r="10" spans="1:25" s="1" customFormat="1" ht="12.75" customHeight="1" x14ac:dyDescent="0.2">
      <c r="A10" s="158" t="s">
        <v>1993</v>
      </c>
      <c r="B10" s="97" t="s">
        <v>2568</v>
      </c>
      <c r="C10" s="190" t="s">
        <v>1993</v>
      </c>
      <c r="D10" s="191">
        <f>SUM(D11:D12)</f>
        <v>0</v>
      </c>
      <c r="E10" s="191">
        <f>SUM(E11:E12)</f>
        <v>0</v>
      </c>
      <c r="F10" s="126" t="str">
        <f t="shared" si="0"/>
        <v>-</v>
      </c>
      <c r="G10" s="152"/>
      <c r="H10" s="152"/>
      <c r="I10" s="152"/>
      <c r="J10" s="152"/>
      <c r="K10" s="152"/>
      <c r="L10" s="152"/>
      <c r="M10" s="152"/>
      <c r="N10" s="152"/>
      <c r="O10" s="152"/>
      <c r="P10" s="152"/>
      <c r="Q10" s="152"/>
      <c r="R10" s="152"/>
      <c r="S10" s="152"/>
      <c r="T10" s="152"/>
      <c r="U10" s="152"/>
      <c r="V10" s="152"/>
      <c r="W10" s="152"/>
      <c r="X10" s="152"/>
      <c r="Y10" s="152"/>
    </row>
    <row r="11" spans="1:25" s="1" customFormat="1" ht="12.75" customHeight="1" x14ac:dyDescent="0.2">
      <c r="A11" s="158" t="s">
        <v>2569</v>
      </c>
      <c r="B11" s="97" t="s">
        <v>2570</v>
      </c>
      <c r="C11" s="190" t="s">
        <v>2569</v>
      </c>
      <c r="D11" s="192"/>
      <c r="E11" s="192"/>
      <c r="F11" s="126" t="str">
        <f t="shared" si="0"/>
        <v>-</v>
      </c>
      <c r="G11" s="152"/>
      <c r="H11" s="152"/>
      <c r="I11" s="152"/>
      <c r="J11" s="152"/>
      <c r="K11" s="152"/>
      <c r="L11" s="152"/>
      <c r="M11" s="152"/>
      <c r="N11" s="152"/>
      <c r="O11" s="152"/>
      <c r="P11" s="152"/>
      <c r="Q11" s="152"/>
      <c r="R11" s="152"/>
      <c r="S11" s="152"/>
      <c r="T11" s="152"/>
      <c r="U11" s="152"/>
      <c r="V11" s="152"/>
      <c r="W11" s="152"/>
      <c r="X11" s="152"/>
      <c r="Y11" s="152"/>
    </row>
    <row r="12" spans="1:25" s="1" customFormat="1" ht="12.75" customHeight="1" x14ac:dyDescent="0.2">
      <c r="A12" s="158" t="s">
        <v>2571</v>
      </c>
      <c r="B12" s="97" t="s">
        <v>2572</v>
      </c>
      <c r="C12" s="190" t="s">
        <v>2571</v>
      </c>
      <c r="D12" s="192"/>
      <c r="E12" s="192"/>
      <c r="F12" s="126" t="str">
        <f t="shared" si="0"/>
        <v>-</v>
      </c>
      <c r="G12" s="152"/>
      <c r="H12" s="152"/>
      <c r="I12" s="152"/>
      <c r="J12" s="152"/>
      <c r="K12" s="152"/>
      <c r="L12" s="152"/>
      <c r="M12" s="152"/>
      <c r="N12" s="152"/>
      <c r="O12" s="152"/>
      <c r="P12" s="152"/>
      <c r="Q12" s="152"/>
      <c r="R12" s="152"/>
      <c r="S12" s="152"/>
      <c r="T12" s="152"/>
      <c r="U12" s="152"/>
      <c r="V12" s="152"/>
      <c r="W12" s="152"/>
      <c r="X12" s="152"/>
      <c r="Y12" s="152"/>
    </row>
    <row r="13" spans="1:25" s="1" customFormat="1" ht="12.75" customHeight="1" x14ac:dyDescent="0.2">
      <c r="A13" s="158" t="s">
        <v>2573</v>
      </c>
      <c r="B13" s="97" t="s">
        <v>2574</v>
      </c>
      <c r="C13" s="190" t="s">
        <v>2573</v>
      </c>
      <c r="D13" s="191">
        <f>SUM(D14:D16)</f>
        <v>0</v>
      </c>
      <c r="E13" s="191">
        <f>SUM(E14:E16)</f>
        <v>0</v>
      </c>
      <c r="F13" s="126" t="str">
        <f t="shared" si="0"/>
        <v>-</v>
      </c>
      <c r="G13" s="152"/>
      <c r="H13" s="152"/>
      <c r="I13" s="152"/>
      <c r="J13" s="152"/>
      <c r="K13" s="152"/>
      <c r="L13" s="152"/>
      <c r="M13" s="152"/>
      <c r="N13" s="152"/>
      <c r="O13" s="152"/>
      <c r="P13" s="152"/>
      <c r="Q13" s="152"/>
      <c r="R13" s="152"/>
      <c r="S13" s="152"/>
      <c r="T13" s="152"/>
      <c r="U13" s="152"/>
      <c r="V13" s="152"/>
      <c r="W13" s="152"/>
      <c r="X13" s="152"/>
      <c r="Y13" s="152"/>
    </row>
    <row r="14" spans="1:25" s="1" customFormat="1" ht="12.75" customHeight="1" x14ac:dyDescent="0.2">
      <c r="A14" s="158" t="s">
        <v>2575</v>
      </c>
      <c r="B14" s="97" t="s">
        <v>2576</v>
      </c>
      <c r="C14" s="190" t="s">
        <v>2575</v>
      </c>
      <c r="D14" s="192"/>
      <c r="E14" s="192"/>
      <c r="F14" s="126" t="str">
        <f t="shared" si="0"/>
        <v>-</v>
      </c>
      <c r="G14" s="152"/>
      <c r="H14" s="152"/>
      <c r="I14" s="152"/>
      <c r="J14" s="152"/>
      <c r="K14" s="152"/>
      <c r="L14" s="152"/>
      <c r="M14" s="152"/>
      <c r="N14" s="152"/>
      <c r="O14" s="152"/>
      <c r="P14" s="152"/>
      <c r="Q14" s="152"/>
      <c r="R14" s="152"/>
      <c r="S14" s="152"/>
      <c r="T14" s="152"/>
      <c r="U14" s="152"/>
      <c r="V14" s="152"/>
      <c r="W14" s="152"/>
      <c r="X14" s="152"/>
      <c r="Y14" s="152"/>
    </row>
    <row r="15" spans="1:25" s="1" customFormat="1" ht="12.75" customHeight="1" x14ac:dyDescent="0.2">
      <c r="A15" s="158" t="s">
        <v>2577</v>
      </c>
      <c r="B15" s="97" t="s">
        <v>2578</v>
      </c>
      <c r="C15" s="190" t="s">
        <v>2577</v>
      </c>
      <c r="D15" s="192"/>
      <c r="E15" s="192"/>
      <c r="F15" s="126" t="str">
        <f t="shared" si="0"/>
        <v>-</v>
      </c>
      <c r="G15" s="152"/>
      <c r="H15" s="152"/>
      <c r="I15" s="152"/>
      <c r="J15" s="152"/>
      <c r="K15" s="152"/>
      <c r="L15" s="152"/>
      <c r="M15" s="152"/>
      <c r="N15" s="152"/>
      <c r="O15" s="152"/>
      <c r="P15" s="152"/>
      <c r="Q15" s="152"/>
      <c r="R15" s="152"/>
      <c r="S15" s="152"/>
      <c r="T15" s="152"/>
      <c r="U15" s="152"/>
      <c r="V15" s="152"/>
      <c r="W15" s="152"/>
      <c r="X15" s="152"/>
      <c r="Y15" s="152"/>
    </row>
    <row r="16" spans="1:25" s="1" customFormat="1" ht="12.75" customHeight="1" x14ac:dyDescent="0.2">
      <c r="A16" s="158" t="s">
        <v>2579</v>
      </c>
      <c r="B16" s="97" t="s">
        <v>2580</v>
      </c>
      <c r="C16" s="190" t="s">
        <v>2579</v>
      </c>
      <c r="D16" s="192"/>
      <c r="E16" s="192"/>
      <c r="F16" s="126" t="str">
        <f t="shared" si="0"/>
        <v>-</v>
      </c>
      <c r="G16" s="152"/>
      <c r="H16" s="152"/>
      <c r="I16" s="152"/>
      <c r="J16" s="152"/>
      <c r="K16" s="152"/>
      <c r="L16" s="152"/>
      <c r="M16" s="152"/>
      <c r="N16" s="152"/>
      <c r="O16" s="152"/>
      <c r="P16" s="152"/>
      <c r="Q16" s="152"/>
      <c r="R16" s="152"/>
      <c r="S16" s="152"/>
      <c r="T16" s="152"/>
      <c r="U16" s="152"/>
      <c r="V16" s="152"/>
      <c r="W16" s="152"/>
      <c r="X16" s="152"/>
      <c r="Y16" s="152"/>
    </row>
    <row r="17" spans="1:25" s="1" customFormat="1" ht="12.75" customHeight="1" x14ac:dyDescent="0.2">
      <c r="A17" s="158" t="s">
        <v>2581</v>
      </c>
      <c r="B17" s="97" t="s">
        <v>2582</v>
      </c>
      <c r="C17" s="190" t="s">
        <v>2581</v>
      </c>
      <c r="D17" s="192"/>
      <c r="E17" s="192"/>
      <c r="F17" s="126" t="str">
        <f t="shared" si="0"/>
        <v>-</v>
      </c>
      <c r="G17" s="152"/>
      <c r="H17" s="152"/>
      <c r="I17" s="152"/>
      <c r="J17" s="152"/>
      <c r="K17" s="152"/>
      <c r="L17" s="152"/>
      <c r="M17" s="152"/>
      <c r="N17" s="152"/>
      <c r="O17" s="152"/>
      <c r="P17" s="152"/>
      <c r="Q17" s="152"/>
      <c r="R17" s="152"/>
      <c r="S17" s="152"/>
      <c r="T17" s="152"/>
      <c r="U17" s="152"/>
      <c r="V17" s="152"/>
      <c r="W17" s="152"/>
      <c r="X17" s="152"/>
      <c r="Y17" s="152"/>
    </row>
    <row r="18" spans="1:25" s="1" customFormat="1" ht="12.75" customHeight="1" x14ac:dyDescent="0.2">
      <c r="A18" s="158" t="s">
        <v>2583</v>
      </c>
      <c r="B18" s="97" t="s">
        <v>2584</v>
      </c>
      <c r="C18" s="190" t="s">
        <v>2583</v>
      </c>
      <c r="D18" s="192"/>
      <c r="E18" s="192"/>
      <c r="F18" s="126" t="str">
        <f t="shared" si="0"/>
        <v>-</v>
      </c>
      <c r="G18" s="152"/>
      <c r="H18" s="152"/>
      <c r="I18" s="152"/>
      <c r="J18" s="152"/>
      <c r="K18" s="152"/>
      <c r="L18" s="152"/>
      <c r="M18" s="152"/>
      <c r="N18" s="152"/>
      <c r="O18" s="152"/>
      <c r="P18" s="152"/>
      <c r="Q18" s="152"/>
      <c r="R18" s="152"/>
      <c r="S18" s="152"/>
      <c r="T18" s="152"/>
      <c r="U18" s="152"/>
      <c r="V18" s="152"/>
      <c r="W18" s="152"/>
      <c r="X18" s="152"/>
      <c r="Y18" s="152"/>
    </row>
    <row r="19" spans="1:25" s="1" customFormat="1" ht="12.75" customHeight="1" x14ac:dyDescent="0.2">
      <c r="A19" s="158" t="s">
        <v>2585</v>
      </c>
      <c r="B19" s="97" t="s">
        <v>2586</v>
      </c>
      <c r="C19" s="190" t="s">
        <v>2585</v>
      </c>
      <c r="D19" s="192"/>
      <c r="E19" s="192"/>
      <c r="F19" s="126" t="str">
        <f t="shared" si="0"/>
        <v>-</v>
      </c>
      <c r="G19" s="152"/>
      <c r="H19" s="152"/>
      <c r="I19" s="152"/>
      <c r="J19" s="152"/>
      <c r="K19" s="152"/>
      <c r="L19" s="152"/>
      <c r="M19" s="152"/>
      <c r="N19" s="152"/>
      <c r="O19" s="152"/>
      <c r="P19" s="152"/>
      <c r="Q19" s="152"/>
      <c r="R19" s="152"/>
      <c r="S19" s="152"/>
      <c r="T19" s="152"/>
      <c r="U19" s="152"/>
      <c r="V19" s="152"/>
      <c r="W19" s="152"/>
      <c r="X19" s="152"/>
      <c r="Y19" s="152"/>
    </row>
    <row r="20" spans="1:25" s="1" customFormat="1" ht="12.75" customHeight="1" x14ac:dyDescent="0.2">
      <c r="A20" s="158" t="s">
        <v>2587</v>
      </c>
      <c r="B20" s="97" t="s">
        <v>2588</v>
      </c>
      <c r="C20" s="190" t="s">
        <v>2587</v>
      </c>
      <c r="D20" s="192"/>
      <c r="E20" s="192"/>
      <c r="F20" s="126" t="str">
        <f t="shared" si="0"/>
        <v>-</v>
      </c>
      <c r="G20" s="152"/>
      <c r="H20" s="152"/>
      <c r="I20" s="152"/>
      <c r="J20" s="152"/>
      <c r="K20" s="152"/>
      <c r="L20" s="152"/>
      <c r="M20" s="152"/>
      <c r="N20" s="152"/>
      <c r="O20" s="152"/>
      <c r="P20" s="152"/>
      <c r="Q20" s="152"/>
      <c r="R20" s="152"/>
      <c r="S20" s="152"/>
      <c r="T20" s="152"/>
      <c r="U20" s="152"/>
      <c r="V20" s="152"/>
      <c r="W20" s="152"/>
      <c r="X20" s="152"/>
      <c r="Y20" s="152"/>
    </row>
    <row r="21" spans="1:25" s="1" customFormat="1" ht="12.75" customHeight="1" x14ac:dyDescent="0.2">
      <c r="A21" s="158" t="s">
        <v>2589</v>
      </c>
      <c r="B21" s="97" t="s">
        <v>2590</v>
      </c>
      <c r="C21" s="190" t="s">
        <v>2589</v>
      </c>
      <c r="D21" s="192"/>
      <c r="E21" s="192"/>
      <c r="F21" s="126" t="str">
        <f t="shared" si="0"/>
        <v>-</v>
      </c>
      <c r="G21" s="152"/>
      <c r="H21" s="152"/>
      <c r="I21" s="152"/>
      <c r="J21" s="152"/>
      <c r="K21" s="152"/>
      <c r="L21" s="152"/>
      <c r="M21" s="152"/>
      <c r="N21" s="152"/>
      <c r="O21" s="152"/>
      <c r="P21" s="152"/>
      <c r="Q21" s="152"/>
      <c r="R21" s="152"/>
      <c r="S21" s="152"/>
      <c r="T21" s="152"/>
      <c r="U21" s="152"/>
      <c r="V21" s="152"/>
      <c r="W21" s="152"/>
      <c r="X21" s="152"/>
      <c r="Y21" s="152"/>
    </row>
    <row r="22" spans="1:25" s="1" customFormat="1" ht="12.75" customHeight="1" x14ac:dyDescent="0.2">
      <c r="A22" s="158" t="s">
        <v>1997</v>
      </c>
      <c r="B22" s="97" t="s">
        <v>2591</v>
      </c>
      <c r="C22" s="190" t="s">
        <v>1997</v>
      </c>
      <c r="D22" s="191">
        <f>SUM(D23:D27)</f>
        <v>0</v>
      </c>
      <c r="E22" s="191">
        <f>SUM(E23:E27)</f>
        <v>0</v>
      </c>
      <c r="F22" s="126" t="str">
        <f t="shared" si="0"/>
        <v>-</v>
      </c>
      <c r="G22" s="152"/>
      <c r="H22" s="152"/>
      <c r="I22" s="152"/>
      <c r="J22" s="152"/>
      <c r="K22" s="152"/>
      <c r="L22" s="152"/>
      <c r="M22" s="152"/>
      <c r="N22" s="152"/>
      <c r="O22" s="152"/>
      <c r="P22" s="152"/>
      <c r="Q22" s="152"/>
      <c r="R22" s="152"/>
      <c r="S22" s="152"/>
      <c r="T22" s="152"/>
      <c r="U22" s="152"/>
      <c r="V22" s="152"/>
      <c r="W22" s="152"/>
      <c r="X22" s="152"/>
      <c r="Y22" s="152"/>
    </row>
    <row r="23" spans="1:25" s="1" customFormat="1" ht="12.75" customHeight="1" x14ac:dyDescent="0.2">
      <c r="A23" s="158" t="s">
        <v>2592</v>
      </c>
      <c r="B23" s="97" t="s">
        <v>2593</v>
      </c>
      <c r="C23" s="190" t="s">
        <v>2592</v>
      </c>
      <c r="D23" s="192"/>
      <c r="E23" s="192"/>
      <c r="F23" s="126" t="str">
        <f t="shared" si="0"/>
        <v>-</v>
      </c>
      <c r="G23" s="152"/>
      <c r="H23" s="152"/>
      <c r="I23" s="152"/>
      <c r="J23" s="152"/>
      <c r="K23" s="152"/>
      <c r="L23" s="152"/>
      <c r="M23" s="152"/>
      <c r="N23" s="152"/>
      <c r="O23" s="152"/>
      <c r="P23" s="152"/>
      <c r="Q23" s="152"/>
      <c r="R23" s="152"/>
      <c r="S23" s="152"/>
      <c r="T23" s="152"/>
      <c r="U23" s="152"/>
      <c r="V23" s="152"/>
      <c r="W23" s="152"/>
      <c r="X23" s="152"/>
      <c r="Y23" s="152"/>
    </row>
    <row r="24" spans="1:25" s="1" customFormat="1" ht="12.75" customHeight="1" x14ac:dyDescent="0.2">
      <c r="A24" s="158" t="s">
        <v>2594</v>
      </c>
      <c r="B24" s="97" t="s">
        <v>2595</v>
      </c>
      <c r="C24" s="190" t="s">
        <v>2594</v>
      </c>
      <c r="D24" s="192"/>
      <c r="E24" s="192"/>
      <c r="F24" s="126" t="str">
        <f t="shared" si="0"/>
        <v>-</v>
      </c>
      <c r="G24" s="152"/>
      <c r="H24" s="152"/>
      <c r="I24" s="152"/>
      <c r="J24" s="152"/>
      <c r="K24" s="152"/>
      <c r="L24" s="152"/>
      <c r="M24" s="152"/>
      <c r="N24" s="152"/>
      <c r="O24" s="152"/>
      <c r="P24" s="152"/>
      <c r="Q24" s="152"/>
      <c r="R24" s="152"/>
      <c r="S24" s="152"/>
      <c r="T24" s="152"/>
      <c r="U24" s="152"/>
      <c r="V24" s="152"/>
      <c r="W24" s="152"/>
      <c r="X24" s="152"/>
      <c r="Y24" s="152"/>
    </row>
    <row r="25" spans="1:25" s="1" customFormat="1" ht="12.75" customHeight="1" x14ac:dyDescent="0.2">
      <c r="A25" s="158" t="s">
        <v>2596</v>
      </c>
      <c r="B25" s="97" t="s">
        <v>2597</v>
      </c>
      <c r="C25" s="190" t="s">
        <v>2596</v>
      </c>
      <c r="D25" s="192"/>
      <c r="E25" s="192"/>
      <c r="F25" s="126" t="str">
        <f t="shared" si="0"/>
        <v>-</v>
      </c>
      <c r="G25" s="152"/>
      <c r="H25" s="152"/>
      <c r="I25" s="152"/>
      <c r="J25" s="152"/>
      <c r="K25" s="152"/>
      <c r="L25" s="152"/>
      <c r="M25" s="152"/>
      <c r="N25" s="152"/>
      <c r="O25" s="152"/>
      <c r="P25" s="152"/>
      <c r="Q25" s="152"/>
      <c r="R25" s="152"/>
      <c r="S25" s="152"/>
      <c r="T25" s="152"/>
      <c r="U25" s="152"/>
      <c r="V25" s="152"/>
      <c r="W25" s="152"/>
      <c r="X25" s="152"/>
      <c r="Y25" s="152"/>
    </row>
    <row r="26" spans="1:25" s="1" customFormat="1" ht="12.75" customHeight="1" x14ac:dyDescent="0.2">
      <c r="A26" s="158" t="s">
        <v>2598</v>
      </c>
      <c r="B26" s="97" t="s">
        <v>2599</v>
      </c>
      <c r="C26" s="190" t="s">
        <v>2598</v>
      </c>
      <c r="D26" s="192"/>
      <c r="E26" s="192"/>
      <c r="F26" s="126" t="str">
        <f t="shared" si="0"/>
        <v>-</v>
      </c>
      <c r="G26" s="152"/>
      <c r="H26" s="152"/>
      <c r="I26" s="152"/>
      <c r="J26" s="152"/>
      <c r="K26" s="152"/>
      <c r="L26" s="152"/>
      <c r="M26" s="152"/>
      <c r="N26" s="152"/>
      <c r="O26" s="152"/>
      <c r="P26" s="152"/>
      <c r="Q26" s="152"/>
      <c r="R26" s="152"/>
      <c r="S26" s="152"/>
      <c r="T26" s="152"/>
      <c r="U26" s="152"/>
      <c r="V26" s="152"/>
      <c r="W26" s="152"/>
      <c r="X26" s="152"/>
      <c r="Y26" s="152"/>
    </row>
    <row r="27" spans="1:25" s="1" customFormat="1" ht="12.75" customHeight="1" x14ac:dyDescent="0.2">
      <c r="A27" s="158" t="s">
        <v>2600</v>
      </c>
      <c r="B27" s="97" t="s">
        <v>2601</v>
      </c>
      <c r="C27" s="190" t="s">
        <v>2600</v>
      </c>
      <c r="D27" s="192"/>
      <c r="E27" s="192"/>
      <c r="F27" s="126" t="str">
        <f t="shared" si="0"/>
        <v>-</v>
      </c>
      <c r="G27" s="152"/>
      <c r="H27" s="152"/>
      <c r="I27" s="152"/>
      <c r="J27" s="152"/>
      <c r="K27" s="152"/>
      <c r="L27" s="152"/>
      <c r="M27" s="152"/>
      <c r="N27" s="152"/>
      <c r="O27" s="152"/>
      <c r="P27" s="152"/>
      <c r="Q27" s="152"/>
      <c r="R27" s="152"/>
      <c r="S27" s="152"/>
      <c r="T27" s="152"/>
      <c r="U27" s="152"/>
      <c r="V27" s="152"/>
      <c r="W27" s="152"/>
      <c r="X27" s="152"/>
      <c r="Y27" s="152"/>
    </row>
    <row r="28" spans="1:25" s="1" customFormat="1" ht="12.75" customHeight="1" x14ac:dyDescent="0.2">
      <c r="A28" s="158" t="s">
        <v>2052</v>
      </c>
      <c r="B28" s="97" t="s">
        <v>2602</v>
      </c>
      <c r="C28" s="190" t="s">
        <v>2052</v>
      </c>
      <c r="D28" s="191">
        <f>SUM(D29:D34)</f>
        <v>0</v>
      </c>
      <c r="E28" s="191">
        <f>SUM(E29:E34)</f>
        <v>0</v>
      </c>
      <c r="F28" s="126" t="str">
        <f t="shared" si="0"/>
        <v>-</v>
      </c>
      <c r="G28" s="152"/>
      <c r="H28" s="152"/>
      <c r="I28" s="152"/>
      <c r="J28" s="152"/>
      <c r="K28" s="152"/>
      <c r="L28" s="152"/>
      <c r="M28" s="152"/>
      <c r="N28" s="152"/>
      <c r="O28" s="152"/>
      <c r="P28" s="152"/>
      <c r="Q28" s="152"/>
      <c r="R28" s="152"/>
      <c r="S28" s="152"/>
      <c r="T28" s="152"/>
      <c r="U28" s="152"/>
      <c r="V28" s="152"/>
      <c r="W28" s="152"/>
      <c r="X28" s="152"/>
      <c r="Y28" s="152"/>
    </row>
    <row r="29" spans="1:25" s="1" customFormat="1" ht="12.75" customHeight="1" x14ac:dyDescent="0.2">
      <c r="A29" s="158" t="s">
        <v>2603</v>
      </c>
      <c r="B29" s="97" t="s">
        <v>2604</v>
      </c>
      <c r="C29" s="190" t="s">
        <v>2603</v>
      </c>
      <c r="D29" s="192"/>
      <c r="E29" s="192"/>
      <c r="F29" s="126" t="str">
        <f t="shared" si="0"/>
        <v>-</v>
      </c>
      <c r="G29" s="152"/>
      <c r="H29" s="152"/>
      <c r="I29" s="152"/>
      <c r="J29" s="152"/>
      <c r="K29" s="152"/>
      <c r="L29" s="152"/>
      <c r="M29" s="152"/>
      <c r="N29" s="152"/>
      <c r="O29" s="152"/>
      <c r="P29" s="152"/>
      <c r="Q29" s="152"/>
      <c r="R29" s="152"/>
      <c r="S29" s="152"/>
      <c r="T29" s="152"/>
      <c r="U29" s="152"/>
      <c r="V29" s="152"/>
      <c r="W29" s="152"/>
      <c r="X29" s="152"/>
      <c r="Y29" s="152"/>
    </row>
    <row r="30" spans="1:25" s="1" customFormat="1" ht="12.75" customHeight="1" x14ac:dyDescent="0.2">
      <c r="A30" s="158" t="s">
        <v>2605</v>
      </c>
      <c r="B30" s="97" t="s">
        <v>2606</v>
      </c>
      <c r="C30" s="190" t="s">
        <v>2605</v>
      </c>
      <c r="D30" s="192"/>
      <c r="E30" s="192"/>
      <c r="F30" s="126" t="str">
        <f t="shared" si="0"/>
        <v>-</v>
      </c>
      <c r="G30" s="152"/>
      <c r="H30" s="152"/>
      <c r="I30" s="152"/>
      <c r="J30" s="152"/>
      <c r="K30" s="152"/>
      <c r="L30" s="152"/>
      <c r="M30" s="152"/>
      <c r="N30" s="152"/>
      <c r="O30" s="152"/>
      <c r="P30" s="152"/>
      <c r="Q30" s="152"/>
      <c r="R30" s="152"/>
      <c r="S30" s="152"/>
      <c r="T30" s="152"/>
      <c r="U30" s="152"/>
      <c r="V30" s="152"/>
      <c r="W30" s="152"/>
      <c r="X30" s="152"/>
      <c r="Y30" s="152"/>
    </row>
    <row r="31" spans="1:25" s="1" customFormat="1" ht="12.75" customHeight="1" x14ac:dyDescent="0.2">
      <c r="A31" s="158" t="s">
        <v>2607</v>
      </c>
      <c r="B31" s="97" t="s">
        <v>2608</v>
      </c>
      <c r="C31" s="190" t="s">
        <v>2607</v>
      </c>
      <c r="D31" s="192"/>
      <c r="E31" s="192"/>
      <c r="F31" s="126" t="str">
        <f t="shared" si="0"/>
        <v>-</v>
      </c>
      <c r="G31" s="152"/>
      <c r="H31" s="152"/>
      <c r="I31" s="152"/>
      <c r="J31" s="152"/>
      <c r="K31" s="152"/>
      <c r="L31" s="152"/>
      <c r="M31" s="152"/>
      <c r="N31" s="152"/>
      <c r="O31" s="152"/>
      <c r="P31" s="152"/>
      <c r="Q31" s="152"/>
      <c r="R31" s="152"/>
      <c r="S31" s="152"/>
      <c r="T31" s="152"/>
      <c r="U31" s="152"/>
      <c r="V31" s="152"/>
      <c r="W31" s="152"/>
      <c r="X31" s="152"/>
      <c r="Y31" s="152"/>
    </row>
    <row r="32" spans="1:25" s="1" customFormat="1" ht="12.75" customHeight="1" x14ac:dyDescent="0.2">
      <c r="A32" s="158" t="s">
        <v>2609</v>
      </c>
      <c r="B32" s="97" t="s">
        <v>2610</v>
      </c>
      <c r="C32" s="190" t="s">
        <v>2609</v>
      </c>
      <c r="D32" s="192"/>
      <c r="E32" s="192"/>
      <c r="F32" s="126" t="str">
        <f t="shared" si="0"/>
        <v>-</v>
      </c>
      <c r="G32" s="152"/>
      <c r="H32" s="152"/>
      <c r="I32" s="152"/>
      <c r="J32" s="152"/>
      <c r="K32" s="152"/>
      <c r="L32" s="152"/>
      <c r="M32" s="152"/>
      <c r="N32" s="152"/>
      <c r="O32" s="152"/>
      <c r="P32" s="152"/>
      <c r="Q32" s="152"/>
      <c r="R32" s="152"/>
      <c r="S32" s="152"/>
      <c r="T32" s="152"/>
      <c r="U32" s="152"/>
      <c r="V32" s="152"/>
      <c r="W32" s="152"/>
      <c r="X32" s="152"/>
      <c r="Y32" s="152"/>
    </row>
    <row r="33" spans="1:25" s="1" customFormat="1" ht="12.75" customHeight="1" x14ac:dyDescent="0.2">
      <c r="A33" s="158" t="s">
        <v>2611</v>
      </c>
      <c r="B33" s="97" t="s">
        <v>2612</v>
      </c>
      <c r="C33" s="190" t="s">
        <v>2611</v>
      </c>
      <c r="D33" s="192"/>
      <c r="E33" s="192"/>
      <c r="F33" s="126" t="str">
        <f t="shared" si="0"/>
        <v>-</v>
      </c>
      <c r="G33" s="152"/>
      <c r="H33" s="152"/>
      <c r="I33" s="152"/>
      <c r="J33" s="152"/>
      <c r="K33" s="152"/>
      <c r="L33" s="152"/>
      <c r="M33" s="152"/>
      <c r="N33" s="152"/>
      <c r="O33" s="152"/>
      <c r="P33" s="152"/>
      <c r="Q33" s="152"/>
      <c r="R33" s="152"/>
      <c r="S33" s="152"/>
      <c r="T33" s="152"/>
      <c r="U33" s="152"/>
      <c r="V33" s="152"/>
      <c r="W33" s="152"/>
      <c r="X33" s="152"/>
      <c r="Y33" s="152"/>
    </row>
    <row r="34" spans="1:25" s="1" customFormat="1" ht="12.75" customHeight="1" x14ac:dyDescent="0.2">
      <c r="A34" s="158" t="s">
        <v>2613</v>
      </c>
      <c r="B34" s="97" t="s">
        <v>2614</v>
      </c>
      <c r="C34" s="190" t="s">
        <v>2613</v>
      </c>
      <c r="D34" s="192"/>
      <c r="E34" s="192"/>
      <c r="F34" s="126" t="str">
        <f t="shared" si="0"/>
        <v>-</v>
      </c>
      <c r="G34" s="152"/>
      <c r="H34" s="152"/>
      <c r="I34" s="152"/>
      <c r="J34" s="152"/>
      <c r="K34" s="152"/>
      <c r="L34" s="152"/>
      <c r="M34" s="152"/>
      <c r="N34" s="152"/>
      <c r="O34" s="152"/>
      <c r="P34" s="152"/>
      <c r="Q34" s="152"/>
      <c r="R34" s="152"/>
      <c r="S34" s="152"/>
      <c r="T34" s="152"/>
      <c r="U34" s="152"/>
      <c r="V34" s="152"/>
      <c r="W34" s="152"/>
      <c r="X34" s="152"/>
      <c r="Y34" s="152"/>
    </row>
    <row r="35" spans="1:25" s="1" customFormat="1" ht="12.75" customHeight="1" x14ac:dyDescent="0.2">
      <c r="A35" s="158" t="s">
        <v>2054</v>
      </c>
      <c r="B35" s="97" t="s">
        <v>2615</v>
      </c>
      <c r="C35" s="190" t="s">
        <v>2054</v>
      </c>
      <c r="D35" s="191">
        <f>D36+D39+D43+D50+D54+D60+D61+D66+D74</f>
        <v>0</v>
      </c>
      <c r="E35" s="191">
        <f>E36+E39+E43+E50+E54+E60+E61+E66+E74</f>
        <v>0</v>
      </c>
      <c r="F35" s="126" t="str">
        <f t="shared" si="0"/>
        <v>-</v>
      </c>
      <c r="G35" s="152"/>
      <c r="H35" s="152"/>
      <c r="I35" s="152"/>
      <c r="J35" s="152"/>
      <c r="K35" s="152"/>
      <c r="L35" s="152"/>
      <c r="M35" s="152"/>
      <c r="N35" s="152"/>
      <c r="O35" s="152"/>
      <c r="P35" s="152"/>
      <c r="Q35" s="152"/>
      <c r="R35" s="152"/>
      <c r="S35" s="152"/>
      <c r="T35" s="152"/>
      <c r="U35" s="152"/>
      <c r="V35" s="152"/>
      <c r="W35" s="152"/>
      <c r="X35" s="152"/>
      <c r="Y35" s="152"/>
    </row>
    <row r="36" spans="1:25" s="1" customFormat="1" ht="12.75" customHeight="1" x14ac:dyDescent="0.2">
      <c r="A36" s="158" t="s">
        <v>2056</v>
      </c>
      <c r="B36" s="97" t="s">
        <v>2616</v>
      </c>
      <c r="C36" s="190" t="s">
        <v>2056</v>
      </c>
      <c r="D36" s="191">
        <f>SUM(D37:D38)</f>
        <v>0</v>
      </c>
      <c r="E36" s="191">
        <f>SUM(E37:E38)</f>
        <v>0</v>
      </c>
      <c r="F36" s="126" t="str">
        <f t="shared" si="0"/>
        <v>-</v>
      </c>
      <c r="G36" s="152"/>
      <c r="H36" s="152"/>
      <c r="I36" s="152"/>
      <c r="J36" s="152"/>
      <c r="K36" s="152"/>
      <c r="L36" s="152"/>
      <c r="M36" s="152"/>
      <c r="N36" s="152"/>
      <c r="O36" s="152"/>
      <c r="P36" s="152"/>
      <c r="Q36" s="152"/>
      <c r="R36" s="152"/>
      <c r="S36" s="152"/>
      <c r="T36" s="152"/>
      <c r="U36" s="152"/>
      <c r="V36" s="152"/>
      <c r="W36" s="152"/>
      <c r="X36" s="152"/>
      <c r="Y36" s="152"/>
    </row>
    <row r="37" spans="1:25" s="1" customFormat="1" ht="12.75" customHeight="1" x14ac:dyDescent="0.2">
      <c r="A37" s="158" t="s">
        <v>2617</v>
      </c>
      <c r="B37" s="97" t="s">
        <v>2618</v>
      </c>
      <c r="C37" s="190" t="s">
        <v>2617</v>
      </c>
      <c r="D37" s="192"/>
      <c r="E37" s="192"/>
      <c r="F37" s="126" t="str">
        <f t="shared" ref="F37:F68" si="1">IF(D37&gt;0,IF(E37/D37&gt;=100,"&gt;&gt;100",E37/D37*100),"-")</f>
        <v>-</v>
      </c>
      <c r="G37" s="152"/>
      <c r="H37" s="152"/>
      <c r="I37" s="152"/>
      <c r="J37" s="152"/>
      <c r="K37" s="152"/>
      <c r="L37" s="152"/>
      <c r="M37" s="152"/>
      <c r="N37" s="152"/>
      <c r="O37" s="152"/>
      <c r="P37" s="152"/>
      <c r="Q37" s="152"/>
      <c r="R37" s="152"/>
      <c r="S37" s="152"/>
      <c r="T37" s="152"/>
      <c r="U37" s="152"/>
      <c r="V37" s="152"/>
      <c r="W37" s="152"/>
      <c r="X37" s="152"/>
      <c r="Y37" s="152"/>
    </row>
    <row r="38" spans="1:25" s="1" customFormat="1" ht="12.75" customHeight="1" x14ac:dyDescent="0.2">
      <c r="A38" s="158" t="s">
        <v>2619</v>
      </c>
      <c r="B38" s="97" t="s">
        <v>2620</v>
      </c>
      <c r="C38" s="190" t="s">
        <v>2619</v>
      </c>
      <c r="D38" s="192"/>
      <c r="E38" s="192"/>
      <c r="F38" s="126" t="str">
        <f t="shared" si="1"/>
        <v>-</v>
      </c>
      <c r="G38" s="152"/>
      <c r="H38" s="152"/>
      <c r="I38" s="152"/>
      <c r="J38" s="152"/>
      <c r="K38" s="152"/>
      <c r="L38" s="152"/>
      <c r="M38" s="152"/>
      <c r="N38" s="152"/>
      <c r="O38" s="152"/>
      <c r="P38" s="152"/>
      <c r="Q38" s="152"/>
      <c r="R38" s="152"/>
      <c r="S38" s="152"/>
      <c r="T38" s="152"/>
      <c r="U38" s="152"/>
      <c r="V38" s="152"/>
      <c r="W38" s="152"/>
      <c r="X38" s="152"/>
      <c r="Y38" s="152"/>
    </row>
    <row r="39" spans="1:25" s="1" customFormat="1" ht="12.75" customHeight="1" x14ac:dyDescent="0.2">
      <c r="A39" s="158" t="s">
        <v>2058</v>
      </c>
      <c r="B39" s="97" t="s">
        <v>2621</v>
      </c>
      <c r="C39" s="190" t="s">
        <v>2058</v>
      </c>
      <c r="D39" s="191">
        <f>SUM(D40:D42)</f>
        <v>0</v>
      </c>
      <c r="E39" s="191">
        <f>SUM(E40:E42)</f>
        <v>0</v>
      </c>
      <c r="F39" s="126" t="str">
        <f t="shared" si="1"/>
        <v>-</v>
      </c>
      <c r="G39" s="152"/>
      <c r="H39" s="152"/>
      <c r="I39" s="152"/>
      <c r="J39" s="152"/>
      <c r="K39" s="152"/>
      <c r="L39" s="152"/>
      <c r="M39" s="152"/>
      <c r="N39" s="152"/>
      <c r="O39" s="152"/>
      <c r="P39" s="152"/>
      <c r="Q39" s="152"/>
      <c r="R39" s="152"/>
      <c r="S39" s="152"/>
      <c r="T39" s="152"/>
      <c r="U39" s="152"/>
      <c r="V39" s="152"/>
      <c r="W39" s="152"/>
      <c r="X39" s="152"/>
      <c r="Y39" s="152"/>
    </row>
    <row r="40" spans="1:25" s="1" customFormat="1" ht="12.75" customHeight="1" x14ac:dyDescent="0.2">
      <c r="A40" s="158" t="s">
        <v>2622</v>
      </c>
      <c r="B40" s="97" t="s">
        <v>2623</v>
      </c>
      <c r="C40" s="190" t="s">
        <v>2622</v>
      </c>
      <c r="D40" s="192"/>
      <c r="E40" s="192"/>
      <c r="F40" s="126" t="str">
        <f t="shared" si="1"/>
        <v>-</v>
      </c>
      <c r="G40" s="152"/>
      <c r="H40" s="152"/>
      <c r="I40" s="152"/>
      <c r="J40" s="152"/>
      <c r="K40" s="152"/>
      <c r="L40" s="152"/>
      <c r="M40" s="152"/>
      <c r="N40" s="152"/>
      <c r="O40" s="152"/>
      <c r="P40" s="152"/>
      <c r="Q40" s="152"/>
      <c r="R40" s="152"/>
      <c r="S40" s="152"/>
      <c r="T40" s="152"/>
      <c r="U40" s="152"/>
      <c r="V40" s="152"/>
      <c r="W40" s="152"/>
      <c r="X40" s="152"/>
      <c r="Y40" s="152"/>
    </row>
    <row r="41" spans="1:25" s="1" customFormat="1" ht="12.75" customHeight="1" x14ac:dyDescent="0.2">
      <c r="A41" s="158" t="s">
        <v>2624</v>
      </c>
      <c r="B41" s="97" t="s">
        <v>2625</v>
      </c>
      <c r="C41" s="190" t="s">
        <v>2624</v>
      </c>
      <c r="D41" s="192"/>
      <c r="E41" s="192"/>
      <c r="F41" s="126" t="str">
        <f t="shared" si="1"/>
        <v>-</v>
      </c>
      <c r="G41" s="152"/>
      <c r="H41" s="152"/>
      <c r="I41" s="152"/>
      <c r="J41" s="152"/>
      <c r="K41" s="152"/>
      <c r="L41" s="152"/>
      <c r="M41" s="152"/>
      <c r="N41" s="152"/>
      <c r="O41" s="152"/>
      <c r="P41" s="152"/>
      <c r="Q41" s="152"/>
      <c r="R41" s="152"/>
      <c r="S41" s="152"/>
      <c r="T41" s="152"/>
      <c r="U41" s="152"/>
      <c r="V41" s="152"/>
      <c r="W41" s="152"/>
      <c r="X41" s="152"/>
      <c r="Y41" s="152"/>
    </row>
    <row r="42" spans="1:25" s="1" customFormat="1" ht="12.75" customHeight="1" x14ac:dyDescent="0.2">
      <c r="A42" s="158" t="s">
        <v>2626</v>
      </c>
      <c r="B42" s="97" t="s">
        <v>2627</v>
      </c>
      <c r="C42" s="190" t="s">
        <v>2626</v>
      </c>
      <c r="D42" s="192"/>
      <c r="E42" s="192"/>
      <c r="F42" s="126" t="str">
        <f t="shared" si="1"/>
        <v>-</v>
      </c>
      <c r="G42" s="152"/>
      <c r="H42" s="152"/>
      <c r="I42" s="152"/>
      <c r="J42" s="152"/>
      <c r="K42" s="152"/>
      <c r="L42" s="152"/>
      <c r="M42" s="152"/>
      <c r="N42" s="152"/>
      <c r="O42" s="152"/>
      <c r="P42" s="152"/>
      <c r="Q42" s="152"/>
      <c r="R42" s="152"/>
      <c r="S42" s="152"/>
      <c r="T42" s="152"/>
      <c r="U42" s="152"/>
      <c r="V42" s="152"/>
      <c r="W42" s="152"/>
      <c r="X42" s="152"/>
      <c r="Y42" s="152"/>
    </row>
    <row r="43" spans="1:25" s="1" customFormat="1" ht="12.75" customHeight="1" x14ac:dyDescent="0.2">
      <c r="A43" s="158" t="s">
        <v>2628</v>
      </c>
      <c r="B43" s="97" t="s">
        <v>2629</v>
      </c>
      <c r="C43" s="190" t="s">
        <v>2628</v>
      </c>
      <c r="D43" s="191">
        <f>SUM(D44:D49)</f>
        <v>0</v>
      </c>
      <c r="E43" s="191">
        <f>SUM(E44:E49)</f>
        <v>0</v>
      </c>
      <c r="F43" s="126" t="str">
        <f t="shared" si="1"/>
        <v>-</v>
      </c>
      <c r="G43" s="152"/>
      <c r="H43" s="152"/>
      <c r="I43" s="152"/>
      <c r="J43" s="152"/>
      <c r="K43" s="152"/>
      <c r="L43" s="152"/>
      <c r="M43" s="152"/>
      <c r="N43" s="152"/>
      <c r="O43" s="152"/>
      <c r="P43" s="152"/>
      <c r="Q43" s="152"/>
      <c r="R43" s="152"/>
      <c r="S43" s="152"/>
      <c r="T43" s="152"/>
      <c r="U43" s="152"/>
      <c r="V43" s="152"/>
      <c r="W43" s="152"/>
      <c r="X43" s="152"/>
      <c r="Y43" s="152"/>
    </row>
    <row r="44" spans="1:25" s="1" customFormat="1" ht="12.75" customHeight="1" x14ac:dyDescent="0.2">
      <c r="A44" s="158" t="s">
        <v>2630</v>
      </c>
      <c r="B44" s="97" t="s">
        <v>2631</v>
      </c>
      <c r="C44" s="190" t="s">
        <v>2630</v>
      </c>
      <c r="D44" s="192"/>
      <c r="E44" s="192"/>
      <c r="F44" s="126" t="str">
        <f t="shared" si="1"/>
        <v>-</v>
      </c>
      <c r="G44" s="152"/>
      <c r="H44" s="152"/>
      <c r="I44" s="152"/>
      <c r="J44" s="152"/>
      <c r="K44" s="152"/>
      <c r="L44" s="152"/>
      <c r="M44" s="152"/>
      <c r="N44" s="152"/>
      <c r="O44" s="152"/>
      <c r="P44" s="152"/>
      <c r="Q44" s="152"/>
      <c r="R44" s="152"/>
      <c r="S44" s="152"/>
      <c r="T44" s="152"/>
      <c r="U44" s="152"/>
      <c r="V44" s="152"/>
      <c r="W44" s="152"/>
      <c r="X44" s="152"/>
      <c r="Y44" s="152"/>
    </row>
    <row r="45" spans="1:25" s="1" customFormat="1" ht="12.75" customHeight="1" x14ac:dyDescent="0.2">
      <c r="A45" s="158" t="s">
        <v>2632</v>
      </c>
      <c r="B45" s="97" t="s">
        <v>2633</v>
      </c>
      <c r="C45" s="190" t="s">
        <v>2632</v>
      </c>
      <c r="D45" s="192"/>
      <c r="E45" s="192"/>
      <c r="F45" s="126" t="str">
        <f t="shared" si="1"/>
        <v>-</v>
      </c>
      <c r="G45" s="152"/>
      <c r="H45" s="152"/>
      <c r="I45" s="152"/>
      <c r="J45" s="152"/>
      <c r="K45" s="152"/>
      <c r="L45" s="152"/>
      <c r="M45" s="152"/>
      <c r="N45" s="152"/>
      <c r="O45" s="152"/>
      <c r="P45" s="152"/>
      <c r="Q45" s="152"/>
      <c r="R45" s="152"/>
      <c r="S45" s="152"/>
      <c r="T45" s="152"/>
      <c r="U45" s="152"/>
      <c r="V45" s="152"/>
      <c r="W45" s="152"/>
      <c r="X45" s="152"/>
      <c r="Y45" s="152"/>
    </row>
    <row r="46" spans="1:25" s="1" customFormat="1" ht="12.75" customHeight="1" x14ac:dyDescent="0.2">
      <c r="A46" s="158" t="s">
        <v>2634</v>
      </c>
      <c r="B46" s="97" t="s">
        <v>2635</v>
      </c>
      <c r="C46" s="190" t="s">
        <v>2634</v>
      </c>
      <c r="D46" s="192"/>
      <c r="E46" s="192"/>
      <c r="F46" s="126" t="str">
        <f t="shared" si="1"/>
        <v>-</v>
      </c>
      <c r="G46" s="152"/>
      <c r="H46" s="152"/>
      <c r="I46" s="152"/>
      <c r="J46" s="152"/>
      <c r="K46" s="152"/>
      <c r="L46" s="152"/>
      <c r="M46" s="152"/>
      <c r="N46" s="152"/>
      <c r="O46" s="152"/>
      <c r="P46" s="152"/>
      <c r="Q46" s="152"/>
      <c r="R46" s="152"/>
      <c r="S46" s="152"/>
      <c r="T46" s="152"/>
      <c r="U46" s="152"/>
      <c r="V46" s="152"/>
      <c r="W46" s="152"/>
      <c r="X46" s="152"/>
      <c r="Y46" s="152"/>
    </row>
    <row r="47" spans="1:25" s="1" customFormat="1" ht="12.75" customHeight="1" x14ac:dyDescent="0.2">
      <c r="A47" s="158" t="s">
        <v>2636</v>
      </c>
      <c r="B47" s="97" t="s">
        <v>2637</v>
      </c>
      <c r="C47" s="190" t="s">
        <v>2636</v>
      </c>
      <c r="D47" s="192"/>
      <c r="E47" s="192"/>
      <c r="F47" s="126" t="str">
        <f t="shared" si="1"/>
        <v>-</v>
      </c>
      <c r="G47" s="152"/>
      <c r="H47" s="152"/>
      <c r="I47" s="152"/>
      <c r="J47" s="152"/>
      <c r="K47" s="152"/>
      <c r="L47" s="152"/>
      <c r="M47" s="152"/>
      <c r="N47" s="152"/>
      <c r="O47" s="152"/>
      <c r="P47" s="152"/>
      <c r="Q47" s="152"/>
      <c r="R47" s="152"/>
      <c r="S47" s="152"/>
      <c r="T47" s="152"/>
      <c r="U47" s="152"/>
      <c r="V47" s="152"/>
      <c r="W47" s="152"/>
      <c r="X47" s="152"/>
      <c r="Y47" s="152"/>
    </row>
    <row r="48" spans="1:25" s="1" customFormat="1" ht="12.75" customHeight="1" x14ac:dyDescent="0.2">
      <c r="A48" s="158" t="s">
        <v>2638</v>
      </c>
      <c r="B48" s="97" t="s">
        <v>2639</v>
      </c>
      <c r="C48" s="190" t="s">
        <v>2638</v>
      </c>
      <c r="D48" s="192"/>
      <c r="E48" s="192"/>
      <c r="F48" s="126" t="str">
        <f t="shared" si="1"/>
        <v>-</v>
      </c>
      <c r="G48" s="152"/>
      <c r="H48" s="152"/>
      <c r="I48" s="152"/>
      <c r="J48" s="152"/>
      <c r="K48" s="152"/>
      <c r="L48" s="152"/>
      <c r="M48" s="152"/>
      <c r="N48" s="152"/>
      <c r="O48" s="152"/>
      <c r="P48" s="152"/>
      <c r="Q48" s="152"/>
      <c r="R48" s="152"/>
      <c r="S48" s="152"/>
      <c r="T48" s="152"/>
      <c r="U48" s="152"/>
      <c r="V48" s="152"/>
      <c r="W48" s="152"/>
      <c r="X48" s="152"/>
      <c r="Y48" s="152"/>
    </row>
    <row r="49" spans="1:25" s="1" customFormat="1" ht="12.75" customHeight="1" x14ac:dyDescent="0.2">
      <c r="A49" s="158" t="s">
        <v>2640</v>
      </c>
      <c r="B49" s="97" t="s">
        <v>2641</v>
      </c>
      <c r="C49" s="190" t="s">
        <v>2640</v>
      </c>
      <c r="D49" s="192"/>
      <c r="E49" s="192"/>
      <c r="F49" s="126" t="str">
        <f t="shared" si="1"/>
        <v>-</v>
      </c>
      <c r="G49" s="152"/>
      <c r="H49" s="152"/>
      <c r="I49" s="152"/>
      <c r="J49" s="152"/>
      <c r="K49" s="152"/>
      <c r="L49" s="152"/>
      <c r="M49" s="152"/>
      <c r="N49" s="152"/>
      <c r="O49" s="152"/>
      <c r="P49" s="152"/>
      <c r="Q49" s="152"/>
      <c r="R49" s="152"/>
      <c r="S49" s="152"/>
      <c r="T49" s="152"/>
      <c r="U49" s="152"/>
      <c r="V49" s="152"/>
      <c r="W49" s="152"/>
      <c r="X49" s="152"/>
      <c r="Y49" s="152"/>
    </row>
    <row r="50" spans="1:25" s="1" customFormat="1" ht="12.75" customHeight="1" x14ac:dyDescent="0.2">
      <c r="A50" s="158" t="s">
        <v>2642</v>
      </c>
      <c r="B50" s="97" t="s">
        <v>2643</v>
      </c>
      <c r="C50" s="190" t="s">
        <v>2642</v>
      </c>
      <c r="D50" s="191">
        <f>SUM(D51:D53)</f>
        <v>0</v>
      </c>
      <c r="E50" s="191">
        <f>SUM(E51:E53)</f>
        <v>0</v>
      </c>
      <c r="F50" s="126" t="str">
        <f t="shared" si="1"/>
        <v>-</v>
      </c>
      <c r="G50" s="152"/>
      <c r="H50" s="152"/>
      <c r="I50" s="152"/>
      <c r="J50" s="152"/>
      <c r="K50" s="152"/>
      <c r="L50" s="152"/>
      <c r="M50" s="152"/>
      <c r="N50" s="152"/>
      <c r="O50" s="152"/>
      <c r="P50" s="152"/>
      <c r="Q50" s="152"/>
      <c r="R50" s="152"/>
      <c r="S50" s="152"/>
      <c r="T50" s="152"/>
      <c r="U50" s="152"/>
      <c r="V50" s="152"/>
      <c r="W50" s="152"/>
      <c r="X50" s="152"/>
      <c r="Y50" s="152"/>
    </row>
    <row r="51" spans="1:25" s="1" customFormat="1" ht="12.75" customHeight="1" x14ac:dyDescent="0.2">
      <c r="A51" s="158" t="s">
        <v>2644</v>
      </c>
      <c r="B51" s="97" t="s">
        <v>2645</v>
      </c>
      <c r="C51" s="190" t="s">
        <v>2644</v>
      </c>
      <c r="D51" s="192"/>
      <c r="E51" s="192"/>
      <c r="F51" s="126" t="str">
        <f t="shared" si="1"/>
        <v>-</v>
      </c>
      <c r="G51" s="152"/>
      <c r="H51" s="152"/>
      <c r="I51" s="152"/>
      <c r="J51" s="152"/>
      <c r="K51" s="152"/>
      <c r="L51" s="152"/>
      <c r="M51" s="152"/>
      <c r="N51" s="152"/>
      <c r="O51" s="152"/>
      <c r="P51" s="152"/>
      <c r="Q51" s="152"/>
      <c r="R51" s="152"/>
      <c r="S51" s="152"/>
      <c r="T51" s="152"/>
      <c r="U51" s="152"/>
      <c r="V51" s="152"/>
      <c r="W51" s="152"/>
      <c r="X51" s="152"/>
      <c r="Y51" s="152"/>
    </row>
    <row r="52" spans="1:25" s="1" customFormat="1" ht="12.75" customHeight="1" x14ac:dyDescent="0.2">
      <c r="A52" s="158" t="s">
        <v>2646</v>
      </c>
      <c r="B52" s="97" t="s">
        <v>2647</v>
      </c>
      <c r="C52" s="190" t="s">
        <v>2646</v>
      </c>
      <c r="D52" s="192"/>
      <c r="E52" s="192"/>
      <c r="F52" s="126" t="str">
        <f t="shared" si="1"/>
        <v>-</v>
      </c>
      <c r="G52" s="152"/>
      <c r="H52" s="152"/>
      <c r="I52" s="152"/>
      <c r="J52" s="152"/>
      <c r="K52" s="152"/>
      <c r="L52" s="152"/>
      <c r="M52" s="152"/>
      <c r="N52" s="152"/>
      <c r="O52" s="152"/>
      <c r="P52" s="152"/>
      <c r="Q52" s="152"/>
      <c r="R52" s="152"/>
      <c r="S52" s="152"/>
      <c r="T52" s="152"/>
      <c r="U52" s="152"/>
      <c r="V52" s="152"/>
      <c r="W52" s="152"/>
      <c r="X52" s="152"/>
      <c r="Y52" s="152"/>
    </row>
    <row r="53" spans="1:25" s="1" customFormat="1" ht="12.75" customHeight="1" x14ac:dyDescent="0.2">
      <c r="A53" s="158" t="s">
        <v>2648</v>
      </c>
      <c r="B53" s="97" t="s">
        <v>2649</v>
      </c>
      <c r="C53" s="190" t="s">
        <v>2648</v>
      </c>
      <c r="D53" s="192"/>
      <c r="E53" s="192"/>
      <c r="F53" s="126" t="str">
        <f t="shared" si="1"/>
        <v>-</v>
      </c>
      <c r="G53" s="152"/>
      <c r="H53" s="152"/>
      <c r="I53" s="152"/>
      <c r="J53" s="152"/>
      <c r="K53" s="152"/>
      <c r="L53" s="152"/>
      <c r="M53" s="152"/>
      <c r="N53" s="152"/>
      <c r="O53" s="152"/>
      <c r="P53" s="152"/>
      <c r="Q53" s="152"/>
      <c r="R53" s="152"/>
      <c r="S53" s="152"/>
      <c r="T53" s="152"/>
      <c r="U53" s="152"/>
      <c r="V53" s="152"/>
      <c r="W53" s="152"/>
      <c r="X53" s="152"/>
      <c r="Y53" s="152"/>
    </row>
    <row r="54" spans="1:25" s="1" customFormat="1" ht="12.75" customHeight="1" x14ac:dyDescent="0.2">
      <c r="A54" s="158" t="s">
        <v>2650</v>
      </c>
      <c r="B54" s="97" t="s">
        <v>2651</v>
      </c>
      <c r="C54" s="190" t="s">
        <v>2650</v>
      </c>
      <c r="D54" s="191">
        <f>SUM(D55:D59)</f>
        <v>0</v>
      </c>
      <c r="E54" s="191">
        <f>SUM(E55:E59)</f>
        <v>0</v>
      </c>
      <c r="F54" s="126" t="str">
        <f t="shared" si="1"/>
        <v>-</v>
      </c>
      <c r="G54" s="152"/>
      <c r="H54" s="152"/>
      <c r="I54" s="152"/>
      <c r="J54" s="152"/>
      <c r="K54" s="152"/>
      <c r="L54" s="152"/>
      <c r="M54" s="152"/>
      <c r="N54" s="152"/>
      <c r="O54" s="152"/>
      <c r="P54" s="152"/>
      <c r="Q54" s="152"/>
      <c r="R54" s="152"/>
      <c r="S54" s="152"/>
      <c r="T54" s="152"/>
      <c r="U54" s="152"/>
      <c r="V54" s="152"/>
      <c r="W54" s="152"/>
      <c r="X54" s="152"/>
      <c r="Y54" s="152"/>
    </row>
    <row r="55" spans="1:25" s="1" customFormat="1" ht="12.75" customHeight="1" x14ac:dyDescent="0.2">
      <c r="A55" s="158" t="s">
        <v>2652</v>
      </c>
      <c r="B55" s="97" t="s">
        <v>2653</v>
      </c>
      <c r="C55" s="190" t="s">
        <v>2652</v>
      </c>
      <c r="D55" s="192"/>
      <c r="E55" s="192"/>
      <c r="F55" s="126" t="str">
        <f t="shared" si="1"/>
        <v>-</v>
      </c>
      <c r="G55" s="152"/>
      <c r="H55" s="152"/>
      <c r="I55" s="152"/>
      <c r="J55" s="152"/>
      <c r="K55" s="152"/>
      <c r="L55" s="152"/>
      <c r="M55" s="152"/>
      <c r="N55" s="152"/>
      <c r="O55" s="152"/>
      <c r="P55" s="152"/>
      <c r="Q55" s="152"/>
      <c r="R55" s="152"/>
      <c r="S55" s="152"/>
      <c r="T55" s="152"/>
      <c r="U55" s="152"/>
      <c r="V55" s="152"/>
      <c r="W55" s="152"/>
      <c r="X55" s="152"/>
      <c r="Y55" s="152"/>
    </row>
    <row r="56" spans="1:25" s="1" customFormat="1" ht="12.75" customHeight="1" x14ac:dyDescent="0.2">
      <c r="A56" s="158" t="s">
        <v>2654</v>
      </c>
      <c r="B56" s="97" t="s">
        <v>2655</v>
      </c>
      <c r="C56" s="190" t="s">
        <v>2654</v>
      </c>
      <c r="D56" s="192"/>
      <c r="E56" s="192"/>
      <c r="F56" s="126" t="str">
        <f t="shared" si="1"/>
        <v>-</v>
      </c>
      <c r="G56" s="152"/>
      <c r="H56" s="152"/>
      <c r="I56" s="152"/>
      <c r="J56" s="152"/>
      <c r="K56" s="152"/>
      <c r="L56" s="152"/>
      <c r="M56" s="152"/>
      <c r="N56" s="152"/>
      <c r="O56" s="152"/>
      <c r="P56" s="152"/>
      <c r="Q56" s="152"/>
      <c r="R56" s="152"/>
      <c r="S56" s="152"/>
      <c r="T56" s="152"/>
      <c r="U56" s="152"/>
      <c r="V56" s="152"/>
      <c r="W56" s="152"/>
      <c r="X56" s="152"/>
      <c r="Y56" s="152"/>
    </row>
    <row r="57" spans="1:25" s="1" customFormat="1" ht="12.75" customHeight="1" x14ac:dyDescent="0.2">
      <c r="A57" s="158" t="s">
        <v>2656</v>
      </c>
      <c r="B57" s="97" t="s">
        <v>2657</v>
      </c>
      <c r="C57" s="190" t="s">
        <v>2656</v>
      </c>
      <c r="D57" s="192"/>
      <c r="E57" s="192"/>
      <c r="F57" s="126" t="str">
        <f t="shared" si="1"/>
        <v>-</v>
      </c>
      <c r="G57" s="152"/>
      <c r="H57" s="152"/>
      <c r="I57" s="152"/>
      <c r="J57" s="152"/>
      <c r="K57" s="152"/>
      <c r="L57" s="152"/>
      <c r="M57" s="152"/>
      <c r="N57" s="152"/>
      <c r="O57" s="152"/>
      <c r="P57" s="152"/>
      <c r="Q57" s="152"/>
      <c r="R57" s="152"/>
      <c r="S57" s="152"/>
      <c r="T57" s="152"/>
      <c r="U57" s="152"/>
      <c r="V57" s="152"/>
      <c r="W57" s="152"/>
      <c r="X57" s="152"/>
      <c r="Y57" s="152"/>
    </row>
    <row r="58" spans="1:25" s="1" customFormat="1" ht="12.75" customHeight="1" x14ac:dyDescent="0.2">
      <c r="A58" s="158" t="s">
        <v>2658</v>
      </c>
      <c r="B58" s="97" t="s">
        <v>2659</v>
      </c>
      <c r="C58" s="190" t="s">
        <v>2658</v>
      </c>
      <c r="D58" s="192"/>
      <c r="E58" s="192"/>
      <c r="F58" s="126" t="str">
        <f t="shared" si="1"/>
        <v>-</v>
      </c>
      <c r="G58" s="152"/>
      <c r="H58" s="152"/>
      <c r="I58" s="152"/>
      <c r="J58" s="152"/>
      <c r="K58" s="152"/>
      <c r="L58" s="152"/>
      <c r="M58" s="152"/>
      <c r="N58" s="152"/>
      <c r="O58" s="152"/>
      <c r="P58" s="152"/>
      <c r="Q58" s="152"/>
      <c r="R58" s="152"/>
      <c r="S58" s="152"/>
      <c r="T58" s="152"/>
      <c r="U58" s="152"/>
      <c r="V58" s="152"/>
      <c r="W58" s="152"/>
      <c r="X58" s="152"/>
      <c r="Y58" s="152"/>
    </row>
    <row r="59" spans="1:25" s="1" customFormat="1" ht="12.75" customHeight="1" x14ac:dyDescent="0.2">
      <c r="A59" s="158" t="s">
        <v>2660</v>
      </c>
      <c r="B59" s="97" t="s">
        <v>2661</v>
      </c>
      <c r="C59" s="190" t="s">
        <v>2660</v>
      </c>
      <c r="D59" s="192"/>
      <c r="E59" s="192"/>
      <c r="F59" s="126" t="str">
        <f t="shared" si="1"/>
        <v>-</v>
      </c>
      <c r="G59" s="152"/>
      <c r="H59" s="152"/>
      <c r="I59" s="152"/>
      <c r="J59" s="152"/>
      <c r="K59" s="152"/>
      <c r="L59" s="152"/>
      <c r="M59" s="152"/>
      <c r="N59" s="152"/>
      <c r="O59" s="152"/>
      <c r="P59" s="152"/>
      <c r="Q59" s="152"/>
      <c r="R59" s="152"/>
      <c r="S59" s="152"/>
      <c r="T59" s="152"/>
      <c r="U59" s="152"/>
      <c r="V59" s="152"/>
      <c r="W59" s="152"/>
      <c r="X59" s="152"/>
      <c r="Y59" s="152"/>
    </row>
    <row r="60" spans="1:25" s="1" customFormat="1" ht="12.75" customHeight="1" x14ac:dyDescent="0.2">
      <c r="A60" s="158" t="s">
        <v>2662</v>
      </c>
      <c r="B60" s="97" t="s">
        <v>2663</v>
      </c>
      <c r="C60" s="190" t="s">
        <v>2662</v>
      </c>
      <c r="D60" s="192"/>
      <c r="E60" s="192"/>
      <c r="F60" s="126" t="str">
        <f t="shared" si="1"/>
        <v>-</v>
      </c>
      <c r="G60" s="152"/>
      <c r="H60" s="152"/>
      <c r="I60" s="152"/>
      <c r="J60" s="152"/>
      <c r="K60" s="152"/>
      <c r="L60" s="152"/>
      <c r="M60" s="152"/>
      <c r="N60" s="152"/>
      <c r="O60" s="152"/>
      <c r="P60" s="152"/>
      <c r="Q60" s="152"/>
      <c r="R60" s="152"/>
      <c r="S60" s="152"/>
      <c r="T60" s="152"/>
      <c r="U60" s="152"/>
      <c r="V60" s="152"/>
      <c r="W60" s="152"/>
      <c r="X60" s="152"/>
      <c r="Y60" s="152"/>
    </row>
    <row r="61" spans="1:25" s="1" customFormat="1" ht="12.75" customHeight="1" x14ac:dyDescent="0.2">
      <c r="A61" s="158" t="s">
        <v>2664</v>
      </c>
      <c r="B61" s="97" t="s">
        <v>2665</v>
      </c>
      <c r="C61" s="190" t="s">
        <v>2664</v>
      </c>
      <c r="D61" s="191">
        <f>SUM(D62:D65)</f>
        <v>0</v>
      </c>
      <c r="E61" s="191">
        <f>SUM(E62:E65)</f>
        <v>0</v>
      </c>
      <c r="F61" s="126" t="str">
        <f t="shared" si="1"/>
        <v>-</v>
      </c>
      <c r="G61" s="152"/>
      <c r="H61" s="152"/>
      <c r="I61" s="152"/>
      <c r="J61" s="152"/>
      <c r="K61" s="152"/>
      <c r="L61" s="152"/>
      <c r="M61" s="152"/>
      <c r="N61" s="152"/>
      <c r="O61" s="152"/>
      <c r="P61" s="152"/>
      <c r="Q61" s="152"/>
      <c r="R61" s="152"/>
      <c r="S61" s="152"/>
      <c r="T61" s="152"/>
      <c r="U61" s="152"/>
      <c r="V61" s="152"/>
      <c r="W61" s="152"/>
      <c r="X61" s="152"/>
      <c r="Y61" s="152"/>
    </row>
    <row r="62" spans="1:25" s="1" customFormat="1" ht="12.75" customHeight="1" x14ac:dyDescent="0.2">
      <c r="A62" s="158" t="s">
        <v>2666</v>
      </c>
      <c r="B62" s="97" t="s">
        <v>2667</v>
      </c>
      <c r="C62" s="190" t="s">
        <v>2666</v>
      </c>
      <c r="D62" s="192"/>
      <c r="E62" s="192"/>
      <c r="F62" s="126" t="str">
        <f t="shared" si="1"/>
        <v>-</v>
      </c>
      <c r="G62" s="152"/>
      <c r="H62" s="152"/>
      <c r="I62" s="152"/>
      <c r="J62" s="152"/>
      <c r="K62" s="152"/>
      <c r="L62" s="152"/>
      <c r="M62" s="152"/>
      <c r="N62" s="152"/>
      <c r="O62" s="152"/>
      <c r="P62" s="152"/>
      <c r="Q62" s="152"/>
      <c r="R62" s="152"/>
      <c r="S62" s="152"/>
      <c r="T62" s="152"/>
      <c r="U62" s="152"/>
      <c r="V62" s="152"/>
      <c r="W62" s="152"/>
      <c r="X62" s="152"/>
      <c r="Y62" s="152"/>
    </row>
    <row r="63" spans="1:25" s="1" customFormat="1" ht="12.75" customHeight="1" x14ac:dyDescent="0.2">
      <c r="A63" s="158" t="s">
        <v>2668</v>
      </c>
      <c r="B63" s="97" t="s">
        <v>2669</v>
      </c>
      <c r="C63" s="190" t="s">
        <v>2668</v>
      </c>
      <c r="D63" s="192"/>
      <c r="E63" s="192"/>
      <c r="F63" s="126" t="str">
        <f t="shared" si="1"/>
        <v>-</v>
      </c>
      <c r="G63" s="152"/>
      <c r="H63" s="152"/>
      <c r="I63" s="152"/>
      <c r="J63" s="152"/>
      <c r="K63" s="152"/>
      <c r="L63" s="152"/>
      <c r="M63" s="152"/>
      <c r="N63" s="152"/>
      <c r="O63" s="152"/>
      <c r="P63" s="152"/>
      <c r="Q63" s="152"/>
      <c r="R63" s="152"/>
      <c r="S63" s="152"/>
      <c r="T63" s="152"/>
      <c r="U63" s="152"/>
      <c r="V63" s="152"/>
      <c r="W63" s="152"/>
      <c r="X63" s="152"/>
      <c r="Y63" s="152"/>
    </row>
    <row r="64" spans="1:25" s="1" customFormat="1" ht="12.75" customHeight="1" x14ac:dyDescent="0.2">
      <c r="A64" s="158" t="s">
        <v>2670</v>
      </c>
      <c r="B64" s="97" t="s">
        <v>2671</v>
      </c>
      <c r="C64" s="190" t="s">
        <v>2670</v>
      </c>
      <c r="D64" s="192"/>
      <c r="E64" s="192"/>
      <c r="F64" s="126" t="str">
        <f t="shared" si="1"/>
        <v>-</v>
      </c>
      <c r="G64" s="152"/>
      <c r="H64" s="152"/>
      <c r="I64" s="152"/>
      <c r="J64" s="152"/>
      <c r="K64" s="152"/>
      <c r="L64" s="152"/>
      <c r="M64" s="152"/>
      <c r="N64" s="152"/>
      <c r="O64" s="152"/>
      <c r="P64" s="152"/>
      <c r="Q64" s="152"/>
      <c r="R64" s="152"/>
      <c r="S64" s="152"/>
      <c r="T64" s="152"/>
      <c r="U64" s="152"/>
      <c r="V64" s="152"/>
      <c r="W64" s="152"/>
      <c r="X64" s="152"/>
      <c r="Y64" s="152"/>
    </row>
    <row r="65" spans="1:25" s="1" customFormat="1" ht="12.75" customHeight="1" x14ac:dyDescent="0.2">
      <c r="A65" s="158" t="s">
        <v>2672</v>
      </c>
      <c r="B65" s="97" t="s">
        <v>2673</v>
      </c>
      <c r="C65" s="190" t="s">
        <v>2672</v>
      </c>
      <c r="D65" s="192"/>
      <c r="E65" s="192"/>
      <c r="F65" s="126" t="str">
        <f t="shared" si="1"/>
        <v>-</v>
      </c>
      <c r="G65" s="152"/>
      <c r="H65" s="152"/>
      <c r="I65" s="152"/>
      <c r="J65" s="152"/>
      <c r="K65" s="152"/>
      <c r="L65" s="152"/>
      <c r="M65" s="152"/>
      <c r="N65" s="152"/>
      <c r="O65" s="152"/>
      <c r="P65" s="152"/>
      <c r="Q65" s="152"/>
      <c r="R65" s="152"/>
      <c r="S65" s="152"/>
      <c r="T65" s="152"/>
      <c r="U65" s="152"/>
      <c r="V65" s="152"/>
      <c r="W65" s="152"/>
      <c r="X65" s="152"/>
      <c r="Y65" s="152"/>
    </row>
    <row r="66" spans="1:25" s="1" customFormat="1" ht="12.75" customHeight="1" x14ac:dyDescent="0.2">
      <c r="A66" s="158" t="s">
        <v>2674</v>
      </c>
      <c r="B66" s="97" t="s">
        <v>2675</v>
      </c>
      <c r="C66" s="190" t="s">
        <v>2674</v>
      </c>
      <c r="D66" s="191">
        <f>SUM(D67:D73)</f>
        <v>0</v>
      </c>
      <c r="E66" s="191">
        <f>SUM(E67:E73)</f>
        <v>0</v>
      </c>
      <c r="F66" s="126" t="str">
        <f t="shared" si="1"/>
        <v>-</v>
      </c>
      <c r="G66" s="152"/>
      <c r="H66" s="152"/>
      <c r="I66" s="152"/>
      <c r="J66" s="152"/>
      <c r="K66" s="152"/>
      <c r="L66" s="152"/>
      <c r="M66" s="152"/>
      <c r="N66" s="152"/>
      <c r="O66" s="152"/>
      <c r="P66" s="152"/>
      <c r="Q66" s="152"/>
      <c r="R66" s="152"/>
      <c r="S66" s="152"/>
      <c r="T66" s="152"/>
      <c r="U66" s="152"/>
      <c r="V66" s="152"/>
      <c r="W66" s="152"/>
      <c r="X66" s="152"/>
      <c r="Y66" s="152"/>
    </row>
    <row r="67" spans="1:25" s="1" customFormat="1" ht="12.75" customHeight="1" x14ac:dyDescent="0.2">
      <c r="A67" s="158" t="s">
        <v>2676</v>
      </c>
      <c r="B67" s="97" t="s">
        <v>2677</v>
      </c>
      <c r="C67" s="190" t="s">
        <v>2676</v>
      </c>
      <c r="D67" s="192"/>
      <c r="E67" s="192"/>
      <c r="F67" s="126" t="str">
        <f t="shared" si="1"/>
        <v>-</v>
      </c>
      <c r="G67" s="152"/>
      <c r="H67" s="152"/>
      <c r="I67" s="152"/>
      <c r="J67" s="152"/>
      <c r="K67" s="152"/>
      <c r="L67" s="152"/>
      <c r="M67" s="152"/>
      <c r="N67" s="152"/>
      <c r="O67" s="152"/>
      <c r="P67" s="152"/>
      <c r="Q67" s="152"/>
      <c r="R67" s="152"/>
      <c r="S67" s="152"/>
      <c r="T67" s="152"/>
      <c r="U67" s="152"/>
      <c r="V67" s="152"/>
      <c r="W67" s="152"/>
      <c r="X67" s="152"/>
      <c r="Y67" s="152"/>
    </row>
    <row r="68" spans="1:25" s="1" customFormat="1" ht="12.75" customHeight="1" x14ac:dyDescent="0.2">
      <c r="A68" s="158" t="s">
        <v>2678</v>
      </c>
      <c r="B68" s="97" t="s">
        <v>2679</v>
      </c>
      <c r="C68" s="190" t="s">
        <v>2678</v>
      </c>
      <c r="D68" s="192"/>
      <c r="E68" s="192"/>
      <c r="F68" s="126" t="str">
        <f t="shared" si="1"/>
        <v>-</v>
      </c>
      <c r="G68" s="152"/>
      <c r="H68" s="152"/>
      <c r="I68" s="152"/>
      <c r="J68" s="152"/>
      <c r="K68" s="152"/>
      <c r="L68" s="152"/>
      <c r="M68" s="152"/>
      <c r="N68" s="152"/>
      <c r="O68" s="152"/>
      <c r="P68" s="152"/>
      <c r="Q68" s="152"/>
      <c r="R68" s="152"/>
      <c r="S68" s="152"/>
      <c r="T68" s="152"/>
      <c r="U68" s="152"/>
      <c r="V68" s="152"/>
      <c r="W68" s="152"/>
      <c r="X68" s="152"/>
      <c r="Y68" s="152"/>
    </row>
    <row r="69" spans="1:25" s="1" customFormat="1" ht="12.75" customHeight="1" x14ac:dyDescent="0.2">
      <c r="A69" s="158" t="s">
        <v>2680</v>
      </c>
      <c r="B69" s="97" t="s">
        <v>2681</v>
      </c>
      <c r="C69" s="190" t="s">
        <v>2680</v>
      </c>
      <c r="D69" s="192"/>
      <c r="E69" s="192"/>
      <c r="F69" s="126" t="str">
        <f t="shared" ref="F69:F100" si="2">IF(D69&gt;0,IF(E69/D69&gt;=100,"&gt;&gt;100",E69/D69*100),"-")</f>
        <v>-</v>
      </c>
      <c r="G69" s="152"/>
      <c r="H69" s="152"/>
      <c r="I69" s="152"/>
      <c r="J69" s="152"/>
      <c r="K69" s="152"/>
      <c r="L69" s="152"/>
      <c r="M69" s="152"/>
      <c r="N69" s="152"/>
      <c r="O69" s="152"/>
      <c r="P69" s="152"/>
      <c r="Q69" s="152"/>
      <c r="R69" s="152"/>
      <c r="S69" s="152"/>
      <c r="T69" s="152"/>
      <c r="U69" s="152"/>
      <c r="V69" s="152"/>
      <c r="W69" s="152"/>
      <c r="X69" s="152"/>
      <c r="Y69" s="152"/>
    </row>
    <row r="70" spans="1:25" s="1" customFormat="1" ht="12.75" customHeight="1" x14ac:dyDescent="0.2">
      <c r="A70" s="158" t="s">
        <v>2682</v>
      </c>
      <c r="B70" s="97" t="s">
        <v>2683</v>
      </c>
      <c r="C70" s="190" t="s">
        <v>2682</v>
      </c>
      <c r="D70" s="192"/>
      <c r="E70" s="192"/>
      <c r="F70" s="126" t="str">
        <f t="shared" si="2"/>
        <v>-</v>
      </c>
      <c r="G70" s="152"/>
      <c r="H70" s="152"/>
      <c r="I70" s="152"/>
      <c r="J70" s="152"/>
      <c r="K70" s="152"/>
      <c r="L70" s="152"/>
      <c r="M70" s="152"/>
      <c r="N70" s="152"/>
      <c r="O70" s="152"/>
      <c r="P70" s="152"/>
      <c r="Q70" s="152"/>
      <c r="R70" s="152"/>
      <c r="S70" s="152"/>
      <c r="T70" s="152"/>
      <c r="U70" s="152"/>
      <c r="V70" s="152"/>
      <c r="W70" s="152"/>
      <c r="X70" s="152"/>
      <c r="Y70" s="152"/>
    </row>
    <row r="71" spans="1:25" s="1" customFormat="1" ht="12.75" customHeight="1" x14ac:dyDescent="0.2">
      <c r="A71" s="158" t="s">
        <v>2684</v>
      </c>
      <c r="B71" s="97" t="s">
        <v>2685</v>
      </c>
      <c r="C71" s="190" t="s">
        <v>2684</v>
      </c>
      <c r="D71" s="192"/>
      <c r="E71" s="192"/>
      <c r="F71" s="126" t="str">
        <f t="shared" si="2"/>
        <v>-</v>
      </c>
      <c r="G71" s="152"/>
      <c r="H71" s="152"/>
      <c r="I71" s="152"/>
      <c r="J71" s="152"/>
      <c r="K71" s="152"/>
      <c r="L71" s="152"/>
      <c r="M71" s="152"/>
      <c r="N71" s="152"/>
      <c r="O71" s="152"/>
      <c r="P71" s="152"/>
      <c r="Q71" s="152"/>
      <c r="R71" s="152"/>
      <c r="S71" s="152"/>
      <c r="T71" s="152"/>
      <c r="U71" s="152"/>
      <c r="V71" s="152"/>
      <c r="W71" s="152"/>
      <c r="X71" s="152"/>
      <c r="Y71" s="152"/>
    </row>
    <row r="72" spans="1:25" s="1" customFormat="1" ht="12.75" customHeight="1" x14ac:dyDescent="0.2">
      <c r="A72" s="158" t="s">
        <v>2686</v>
      </c>
      <c r="B72" s="97" t="s">
        <v>2687</v>
      </c>
      <c r="C72" s="190" t="s">
        <v>2686</v>
      </c>
      <c r="D72" s="192"/>
      <c r="E72" s="192"/>
      <c r="F72" s="126" t="str">
        <f t="shared" si="2"/>
        <v>-</v>
      </c>
      <c r="G72" s="152"/>
      <c r="H72" s="152"/>
      <c r="I72" s="152"/>
      <c r="J72" s="152"/>
      <c r="K72" s="152"/>
      <c r="L72" s="152"/>
      <c r="M72" s="152"/>
      <c r="N72" s="152"/>
      <c r="O72" s="152"/>
      <c r="P72" s="152"/>
      <c r="Q72" s="152"/>
      <c r="R72" s="152"/>
      <c r="S72" s="152"/>
      <c r="T72" s="152"/>
      <c r="U72" s="152"/>
      <c r="V72" s="152"/>
      <c r="W72" s="152"/>
      <c r="X72" s="152"/>
      <c r="Y72" s="152"/>
    </row>
    <row r="73" spans="1:25" s="1" customFormat="1" ht="12.75" customHeight="1" x14ac:dyDescent="0.2">
      <c r="A73" s="158" t="s">
        <v>2688</v>
      </c>
      <c r="B73" s="97" t="s">
        <v>2689</v>
      </c>
      <c r="C73" s="190" t="s">
        <v>2688</v>
      </c>
      <c r="D73" s="192"/>
      <c r="E73" s="192"/>
      <c r="F73" s="126" t="str">
        <f t="shared" si="2"/>
        <v>-</v>
      </c>
      <c r="G73" s="152"/>
      <c r="H73" s="152"/>
      <c r="I73" s="152"/>
      <c r="J73" s="152"/>
      <c r="K73" s="152"/>
      <c r="L73" s="152"/>
      <c r="M73" s="152"/>
      <c r="N73" s="152"/>
      <c r="O73" s="152"/>
      <c r="P73" s="152"/>
      <c r="Q73" s="152"/>
      <c r="R73" s="152"/>
      <c r="S73" s="152"/>
      <c r="T73" s="152"/>
      <c r="U73" s="152"/>
      <c r="V73" s="152"/>
      <c r="W73" s="152"/>
      <c r="X73" s="152"/>
      <c r="Y73" s="152"/>
    </row>
    <row r="74" spans="1:25" s="1" customFormat="1" ht="12.75" customHeight="1" x14ac:dyDescent="0.2">
      <c r="A74" s="158" t="s">
        <v>2060</v>
      </c>
      <c r="B74" s="97" t="s">
        <v>2690</v>
      </c>
      <c r="C74" s="190" t="s">
        <v>2060</v>
      </c>
      <c r="D74" s="192"/>
      <c r="E74" s="192"/>
      <c r="F74" s="126" t="str">
        <f t="shared" si="2"/>
        <v>-</v>
      </c>
      <c r="G74" s="152"/>
      <c r="H74" s="152"/>
      <c r="I74" s="152"/>
      <c r="J74" s="152"/>
      <c r="K74" s="152"/>
      <c r="L74" s="152"/>
      <c r="M74" s="152"/>
      <c r="N74" s="152"/>
      <c r="O74" s="152"/>
      <c r="P74" s="152"/>
      <c r="Q74" s="152"/>
      <c r="R74" s="152"/>
      <c r="S74" s="152"/>
      <c r="T74" s="152"/>
      <c r="U74" s="152"/>
      <c r="V74" s="152"/>
      <c r="W74" s="152"/>
      <c r="X74" s="152"/>
      <c r="Y74" s="152"/>
    </row>
    <row r="75" spans="1:25" s="1" customFormat="1" ht="12.75" customHeight="1" x14ac:dyDescent="0.2">
      <c r="A75" s="158" t="s">
        <v>2062</v>
      </c>
      <c r="B75" s="97" t="s">
        <v>2691</v>
      </c>
      <c r="C75" s="190" t="s">
        <v>2062</v>
      </c>
      <c r="D75" s="191">
        <f>SUM(D76:D81)</f>
        <v>0</v>
      </c>
      <c r="E75" s="191">
        <f>SUM(E76:E81)</f>
        <v>0</v>
      </c>
      <c r="F75" s="126" t="str">
        <f t="shared" si="2"/>
        <v>-</v>
      </c>
      <c r="G75" s="152"/>
      <c r="H75" s="152"/>
      <c r="I75" s="152"/>
      <c r="J75" s="152"/>
      <c r="K75" s="152"/>
      <c r="L75" s="152"/>
      <c r="M75" s="152"/>
      <c r="N75" s="152"/>
      <c r="O75" s="152"/>
      <c r="P75" s="152"/>
      <c r="Q75" s="152"/>
      <c r="R75" s="152"/>
      <c r="S75" s="152"/>
      <c r="T75" s="152"/>
      <c r="U75" s="152"/>
      <c r="V75" s="152"/>
      <c r="W75" s="152"/>
      <c r="X75" s="152"/>
      <c r="Y75" s="152"/>
    </row>
    <row r="76" spans="1:25" s="1" customFormat="1" ht="12.75" customHeight="1" x14ac:dyDescent="0.2">
      <c r="A76" s="158" t="s">
        <v>2064</v>
      </c>
      <c r="B76" s="97" t="s">
        <v>2692</v>
      </c>
      <c r="C76" s="190" t="s">
        <v>2064</v>
      </c>
      <c r="D76" s="192"/>
      <c r="E76" s="192"/>
      <c r="F76" s="126" t="str">
        <f t="shared" si="2"/>
        <v>-</v>
      </c>
      <c r="G76" s="152"/>
      <c r="H76" s="152"/>
      <c r="I76" s="152"/>
      <c r="J76" s="152"/>
      <c r="K76" s="152"/>
      <c r="L76" s="152"/>
      <c r="M76" s="152"/>
      <c r="N76" s="152"/>
      <c r="O76" s="152"/>
      <c r="P76" s="152"/>
      <c r="Q76" s="152"/>
      <c r="R76" s="152"/>
      <c r="S76" s="152"/>
      <c r="T76" s="152"/>
      <c r="U76" s="152"/>
      <c r="V76" s="152"/>
      <c r="W76" s="152"/>
      <c r="X76" s="152"/>
      <c r="Y76" s="152"/>
    </row>
    <row r="77" spans="1:25" s="1" customFormat="1" ht="12.75" customHeight="1" x14ac:dyDescent="0.2">
      <c r="A77" s="158" t="s">
        <v>2066</v>
      </c>
      <c r="B77" s="97" t="s">
        <v>2693</v>
      </c>
      <c r="C77" s="190" t="s">
        <v>2066</v>
      </c>
      <c r="D77" s="192"/>
      <c r="E77" s="192"/>
      <c r="F77" s="126" t="str">
        <f t="shared" si="2"/>
        <v>-</v>
      </c>
      <c r="G77" s="152"/>
      <c r="H77" s="152"/>
      <c r="I77" s="152"/>
      <c r="J77" s="152"/>
      <c r="K77" s="152"/>
      <c r="L77" s="152"/>
      <c r="M77" s="152"/>
      <c r="N77" s="152"/>
      <c r="O77" s="152"/>
      <c r="P77" s="152"/>
      <c r="Q77" s="152"/>
      <c r="R77" s="152"/>
      <c r="S77" s="152"/>
      <c r="T77" s="152"/>
      <c r="U77" s="152"/>
      <c r="V77" s="152"/>
      <c r="W77" s="152"/>
      <c r="X77" s="152"/>
      <c r="Y77" s="152"/>
    </row>
    <row r="78" spans="1:25" s="1" customFormat="1" ht="12.75" customHeight="1" x14ac:dyDescent="0.2">
      <c r="A78" s="158" t="s">
        <v>2068</v>
      </c>
      <c r="B78" s="97" t="s">
        <v>2694</v>
      </c>
      <c r="C78" s="190" t="s">
        <v>2068</v>
      </c>
      <c r="D78" s="192"/>
      <c r="E78" s="192"/>
      <c r="F78" s="126" t="str">
        <f t="shared" si="2"/>
        <v>-</v>
      </c>
      <c r="G78" s="152"/>
      <c r="H78" s="152"/>
      <c r="I78" s="152"/>
      <c r="J78" s="152"/>
      <c r="K78" s="152"/>
      <c r="L78" s="152"/>
      <c r="M78" s="152"/>
      <c r="N78" s="152"/>
      <c r="O78" s="152"/>
      <c r="P78" s="152"/>
      <c r="Q78" s="152"/>
      <c r="R78" s="152"/>
      <c r="S78" s="152"/>
      <c r="T78" s="152"/>
      <c r="U78" s="152"/>
      <c r="V78" s="152"/>
      <c r="W78" s="152"/>
      <c r="X78" s="152"/>
      <c r="Y78" s="152"/>
    </row>
    <row r="79" spans="1:25" s="1" customFormat="1" ht="12.75" customHeight="1" x14ac:dyDescent="0.2">
      <c r="A79" s="158" t="s">
        <v>2070</v>
      </c>
      <c r="B79" s="97" t="s">
        <v>2695</v>
      </c>
      <c r="C79" s="190" t="s">
        <v>2070</v>
      </c>
      <c r="D79" s="192"/>
      <c r="E79" s="192"/>
      <c r="F79" s="126" t="str">
        <f t="shared" si="2"/>
        <v>-</v>
      </c>
      <c r="G79" s="152"/>
      <c r="H79" s="152"/>
      <c r="I79" s="152"/>
      <c r="J79" s="152"/>
      <c r="K79" s="152"/>
      <c r="L79" s="152"/>
      <c r="M79" s="152"/>
      <c r="N79" s="152"/>
      <c r="O79" s="152"/>
      <c r="P79" s="152"/>
      <c r="Q79" s="152"/>
      <c r="R79" s="152"/>
      <c r="S79" s="152"/>
      <c r="T79" s="152"/>
      <c r="U79" s="152"/>
      <c r="V79" s="152"/>
      <c r="W79" s="152"/>
      <c r="X79" s="152"/>
      <c r="Y79" s="152"/>
    </row>
    <row r="80" spans="1:25" s="1" customFormat="1" ht="12.75" customHeight="1" x14ac:dyDescent="0.2">
      <c r="A80" s="158" t="s">
        <v>2072</v>
      </c>
      <c r="B80" s="97" t="s">
        <v>2696</v>
      </c>
      <c r="C80" s="190" t="s">
        <v>2072</v>
      </c>
      <c r="D80" s="192"/>
      <c r="E80" s="192"/>
      <c r="F80" s="126" t="str">
        <f t="shared" si="2"/>
        <v>-</v>
      </c>
      <c r="G80" s="152"/>
      <c r="H80" s="152"/>
      <c r="I80" s="152"/>
      <c r="J80" s="152"/>
      <c r="K80" s="152"/>
      <c r="L80" s="152"/>
      <c r="M80" s="152"/>
      <c r="N80" s="152"/>
      <c r="O80" s="152"/>
      <c r="P80" s="152"/>
      <c r="Q80" s="152"/>
      <c r="R80" s="152"/>
      <c r="S80" s="152"/>
      <c r="T80" s="152"/>
      <c r="U80" s="152"/>
      <c r="V80" s="152"/>
      <c r="W80" s="152"/>
      <c r="X80" s="152"/>
      <c r="Y80" s="152"/>
    </row>
    <row r="81" spans="1:25" s="1" customFormat="1" ht="12.75" customHeight="1" x14ac:dyDescent="0.2">
      <c r="A81" s="158" t="s">
        <v>2074</v>
      </c>
      <c r="B81" s="97" t="s">
        <v>2697</v>
      </c>
      <c r="C81" s="190" t="s">
        <v>2074</v>
      </c>
      <c r="D81" s="192"/>
      <c r="E81" s="192"/>
      <c r="F81" s="126" t="str">
        <f t="shared" si="2"/>
        <v>-</v>
      </c>
      <c r="G81" s="152"/>
      <c r="H81" s="152"/>
      <c r="I81" s="152"/>
      <c r="J81" s="152"/>
      <c r="K81" s="152"/>
      <c r="L81" s="152"/>
      <c r="M81" s="152"/>
      <c r="N81" s="152"/>
      <c r="O81" s="152"/>
      <c r="P81" s="152"/>
      <c r="Q81" s="152"/>
      <c r="R81" s="152"/>
      <c r="S81" s="152"/>
      <c r="T81" s="152"/>
      <c r="U81" s="152"/>
      <c r="V81" s="152"/>
      <c r="W81" s="152"/>
      <c r="X81" s="152"/>
      <c r="Y81" s="152"/>
    </row>
    <row r="82" spans="1:25" s="1" customFormat="1" ht="12.75" customHeight="1" x14ac:dyDescent="0.2">
      <c r="A82" s="158" t="s">
        <v>2076</v>
      </c>
      <c r="B82" s="97" t="s">
        <v>2698</v>
      </c>
      <c r="C82" s="190" t="s">
        <v>2076</v>
      </c>
      <c r="D82" s="191">
        <f>SUM(D83:D88)</f>
        <v>0</v>
      </c>
      <c r="E82" s="191">
        <f>SUM(E83:E88)</f>
        <v>0</v>
      </c>
      <c r="F82" s="126" t="str">
        <f t="shared" si="2"/>
        <v>-</v>
      </c>
      <c r="G82" s="152"/>
      <c r="H82" s="152"/>
      <c r="I82" s="152"/>
      <c r="J82" s="152"/>
      <c r="K82" s="152"/>
      <c r="L82" s="152"/>
      <c r="M82" s="152"/>
      <c r="N82" s="152"/>
      <c r="O82" s="152"/>
      <c r="P82" s="152"/>
      <c r="Q82" s="152"/>
      <c r="R82" s="152"/>
      <c r="S82" s="152"/>
      <c r="T82" s="152"/>
      <c r="U82" s="152"/>
      <c r="V82" s="152"/>
      <c r="W82" s="152"/>
      <c r="X82" s="152"/>
      <c r="Y82" s="152"/>
    </row>
    <row r="83" spans="1:25" s="1" customFormat="1" ht="12.75" customHeight="1" x14ac:dyDescent="0.2">
      <c r="A83" s="158" t="s">
        <v>2078</v>
      </c>
      <c r="B83" s="97" t="s">
        <v>2699</v>
      </c>
      <c r="C83" s="190" t="s">
        <v>2078</v>
      </c>
      <c r="D83" s="192"/>
      <c r="E83" s="192"/>
      <c r="F83" s="126" t="str">
        <f t="shared" si="2"/>
        <v>-</v>
      </c>
      <c r="G83" s="152"/>
      <c r="H83" s="152"/>
      <c r="I83" s="152"/>
      <c r="J83" s="152"/>
      <c r="K83" s="152"/>
      <c r="L83" s="152"/>
      <c r="M83" s="152"/>
      <c r="N83" s="152"/>
      <c r="O83" s="152"/>
      <c r="P83" s="152"/>
      <c r="Q83" s="152"/>
      <c r="R83" s="152"/>
      <c r="S83" s="152"/>
      <c r="T83" s="152"/>
      <c r="U83" s="152"/>
      <c r="V83" s="152"/>
      <c r="W83" s="152"/>
      <c r="X83" s="152"/>
      <c r="Y83" s="152"/>
    </row>
    <row r="84" spans="1:25" s="1" customFormat="1" ht="12.75" customHeight="1" x14ac:dyDescent="0.2">
      <c r="A84" s="158" t="s">
        <v>2080</v>
      </c>
      <c r="B84" s="97" t="s">
        <v>2700</v>
      </c>
      <c r="C84" s="190" t="s">
        <v>2080</v>
      </c>
      <c r="D84" s="192"/>
      <c r="E84" s="192"/>
      <c r="F84" s="126" t="str">
        <f t="shared" si="2"/>
        <v>-</v>
      </c>
      <c r="G84" s="152"/>
      <c r="H84" s="152"/>
      <c r="I84" s="152"/>
      <c r="J84" s="152"/>
      <c r="K84" s="152"/>
      <c r="L84" s="152"/>
      <c r="M84" s="152"/>
      <c r="N84" s="152"/>
      <c r="O84" s="152"/>
      <c r="P84" s="152"/>
      <c r="Q84" s="152"/>
      <c r="R84" s="152"/>
      <c r="S84" s="152"/>
      <c r="T84" s="152"/>
      <c r="U84" s="152"/>
      <c r="V84" s="152"/>
      <c r="W84" s="152"/>
      <c r="X84" s="152"/>
      <c r="Y84" s="152"/>
    </row>
    <row r="85" spans="1:25" s="1" customFormat="1" ht="12.75" customHeight="1" x14ac:dyDescent="0.2">
      <c r="A85" s="158" t="s">
        <v>2082</v>
      </c>
      <c r="B85" s="97" t="s">
        <v>2701</v>
      </c>
      <c r="C85" s="190" t="s">
        <v>2082</v>
      </c>
      <c r="D85" s="192"/>
      <c r="E85" s="192"/>
      <c r="F85" s="126" t="str">
        <f t="shared" si="2"/>
        <v>-</v>
      </c>
      <c r="G85" s="152"/>
      <c r="H85" s="152"/>
      <c r="I85" s="152"/>
      <c r="J85" s="152"/>
      <c r="K85" s="152"/>
      <c r="L85" s="152"/>
      <c r="M85" s="152"/>
      <c r="N85" s="152"/>
      <c r="O85" s="152"/>
      <c r="P85" s="152"/>
      <c r="Q85" s="152"/>
      <c r="R85" s="152"/>
      <c r="S85" s="152"/>
      <c r="T85" s="152"/>
      <c r="U85" s="152"/>
      <c r="V85" s="152"/>
      <c r="W85" s="152"/>
      <c r="X85" s="152"/>
      <c r="Y85" s="152"/>
    </row>
    <row r="86" spans="1:25" s="1" customFormat="1" ht="12.75" customHeight="1" x14ac:dyDescent="0.2">
      <c r="A86" s="158" t="s">
        <v>2084</v>
      </c>
      <c r="B86" s="97" t="s">
        <v>2702</v>
      </c>
      <c r="C86" s="190" t="s">
        <v>2084</v>
      </c>
      <c r="D86" s="192"/>
      <c r="E86" s="192"/>
      <c r="F86" s="126" t="str">
        <f t="shared" si="2"/>
        <v>-</v>
      </c>
      <c r="G86" s="152"/>
      <c r="H86" s="152"/>
      <c r="I86" s="152"/>
      <c r="J86" s="152"/>
      <c r="K86" s="152"/>
      <c r="L86" s="152"/>
      <c r="M86" s="152"/>
      <c r="N86" s="152"/>
      <c r="O86" s="152"/>
      <c r="P86" s="152"/>
      <c r="Q86" s="152"/>
      <c r="R86" s="152"/>
      <c r="S86" s="152"/>
      <c r="T86" s="152"/>
      <c r="U86" s="152"/>
      <c r="V86" s="152"/>
      <c r="W86" s="152"/>
      <c r="X86" s="152"/>
      <c r="Y86" s="152"/>
    </row>
    <row r="87" spans="1:25" s="1" customFormat="1" ht="12.75" customHeight="1" x14ac:dyDescent="0.2">
      <c r="A87" s="158" t="s">
        <v>2703</v>
      </c>
      <c r="B87" s="97" t="s">
        <v>2704</v>
      </c>
      <c r="C87" s="190" t="s">
        <v>2703</v>
      </c>
      <c r="D87" s="192"/>
      <c r="E87" s="192"/>
      <c r="F87" s="126" t="str">
        <f t="shared" si="2"/>
        <v>-</v>
      </c>
      <c r="G87" s="152"/>
      <c r="H87" s="152"/>
      <c r="I87" s="152"/>
      <c r="J87" s="152"/>
      <c r="K87" s="152"/>
      <c r="L87" s="152"/>
      <c r="M87" s="152"/>
      <c r="N87" s="152"/>
      <c r="O87" s="152"/>
      <c r="P87" s="152"/>
      <c r="Q87" s="152"/>
      <c r="R87" s="152"/>
      <c r="S87" s="152"/>
      <c r="T87" s="152"/>
      <c r="U87" s="152"/>
      <c r="V87" s="152"/>
      <c r="W87" s="152"/>
      <c r="X87" s="152"/>
      <c r="Y87" s="152"/>
    </row>
    <row r="88" spans="1:25" s="1" customFormat="1" ht="12.75" customHeight="1" x14ac:dyDescent="0.2">
      <c r="A88" s="158" t="s">
        <v>2705</v>
      </c>
      <c r="B88" s="97" t="s">
        <v>2706</v>
      </c>
      <c r="C88" s="190" t="s">
        <v>2705</v>
      </c>
      <c r="D88" s="192"/>
      <c r="E88" s="192"/>
      <c r="F88" s="126" t="str">
        <f t="shared" si="2"/>
        <v>-</v>
      </c>
      <c r="G88" s="152"/>
      <c r="H88" s="152"/>
      <c r="I88" s="152"/>
      <c r="J88" s="152"/>
      <c r="K88" s="152"/>
      <c r="L88" s="152"/>
      <c r="M88" s="152"/>
      <c r="N88" s="152"/>
      <c r="O88" s="152"/>
      <c r="P88" s="152"/>
      <c r="Q88" s="152"/>
      <c r="R88" s="152"/>
      <c r="S88" s="152"/>
      <c r="T88" s="152"/>
      <c r="U88" s="152"/>
      <c r="V88" s="152"/>
      <c r="W88" s="152"/>
      <c r="X88" s="152"/>
      <c r="Y88" s="152"/>
    </row>
    <row r="89" spans="1:25" s="1" customFormat="1" ht="12.75" customHeight="1" x14ac:dyDescent="0.2">
      <c r="A89" s="158" t="s">
        <v>2707</v>
      </c>
      <c r="B89" s="97" t="s">
        <v>2708</v>
      </c>
      <c r="C89" s="190" t="s">
        <v>2707</v>
      </c>
      <c r="D89" s="191">
        <f>D90+D94+D99+D104+D105+D106</f>
        <v>0</v>
      </c>
      <c r="E89" s="191">
        <f>E90+E94+E99+E104+E105+E106</f>
        <v>0</v>
      </c>
      <c r="F89" s="126" t="str">
        <f t="shared" si="2"/>
        <v>-</v>
      </c>
      <c r="G89" s="152"/>
      <c r="H89" s="152"/>
      <c r="I89" s="152"/>
      <c r="J89" s="152"/>
      <c r="K89" s="152"/>
      <c r="L89" s="152"/>
      <c r="M89" s="152"/>
      <c r="N89" s="152"/>
      <c r="O89" s="152"/>
      <c r="P89" s="152"/>
      <c r="Q89" s="152"/>
      <c r="R89" s="152"/>
      <c r="S89" s="152"/>
      <c r="T89" s="152"/>
      <c r="U89" s="152"/>
      <c r="V89" s="152"/>
      <c r="W89" s="152"/>
      <c r="X89" s="152"/>
      <c r="Y89" s="152"/>
    </row>
    <row r="90" spans="1:25" s="1" customFormat="1" ht="12.75" customHeight="1" x14ac:dyDescent="0.2">
      <c r="A90" s="158" t="s">
        <v>2709</v>
      </c>
      <c r="B90" s="97" t="s">
        <v>2710</v>
      </c>
      <c r="C90" s="190" t="s">
        <v>2709</v>
      </c>
      <c r="D90" s="191">
        <f>SUM(D91:D93)</f>
        <v>0</v>
      </c>
      <c r="E90" s="191">
        <f>SUM(E91:E93)</f>
        <v>0</v>
      </c>
      <c r="F90" s="126" t="str">
        <f t="shared" si="2"/>
        <v>-</v>
      </c>
      <c r="G90" s="152"/>
      <c r="H90" s="152"/>
      <c r="I90" s="152"/>
      <c r="J90" s="152"/>
      <c r="K90" s="152"/>
      <c r="L90" s="152"/>
      <c r="M90" s="152"/>
      <c r="N90" s="152"/>
      <c r="O90" s="152"/>
      <c r="P90" s="152"/>
      <c r="Q90" s="152"/>
      <c r="R90" s="152"/>
      <c r="S90" s="152"/>
      <c r="T90" s="152"/>
      <c r="U90" s="152"/>
      <c r="V90" s="152"/>
      <c r="W90" s="152"/>
      <c r="X90" s="152"/>
      <c r="Y90" s="152"/>
    </row>
    <row r="91" spans="1:25" s="1" customFormat="1" ht="12.75" customHeight="1" x14ac:dyDescent="0.2">
      <c r="A91" s="158" t="s">
        <v>2711</v>
      </c>
      <c r="B91" s="97" t="s">
        <v>1619</v>
      </c>
      <c r="C91" s="190" t="s">
        <v>2711</v>
      </c>
      <c r="D91" s="192"/>
      <c r="E91" s="192"/>
      <c r="F91" s="126" t="str">
        <f t="shared" si="2"/>
        <v>-</v>
      </c>
      <c r="G91" s="152"/>
      <c r="H91" s="152"/>
      <c r="I91" s="152"/>
      <c r="J91" s="152"/>
      <c r="K91" s="152"/>
      <c r="L91" s="152"/>
      <c r="M91" s="152"/>
      <c r="N91" s="152"/>
      <c r="O91" s="152"/>
      <c r="P91" s="152"/>
      <c r="Q91" s="152"/>
      <c r="R91" s="152"/>
      <c r="S91" s="152"/>
      <c r="T91" s="152"/>
      <c r="U91" s="152"/>
      <c r="V91" s="152"/>
      <c r="W91" s="152"/>
      <c r="X91" s="152"/>
      <c r="Y91" s="152"/>
    </row>
    <row r="92" spans="1:25" s="1" customFormat="1" ht="12.75" customHeight="1" x14ac:dyDescent="0.2">
      <c r="A92" s="158" t="s">
        <v>2712</v>
      </c>
      <c r="B92" s="97" t="s">
        <v>2713</v>
      </c>
      <c r="C92" s="190" t="s">
        <v>2712</v>
      </c>
      <c r="D92" s="192"/>
      <c r="E92" s="192"/>
      <c r="F92" s="126" t="str">
        <f t="shared" si="2"/>
        <v>-</v>
      </c>
      <c r="G92" s="152"/>
      <c r="H92" s="152"/>
      <c r="I92" s="152"/>
      <c r="J92" s="152"/>
      <c r="K92" s="152"/>
      <c r="L92" s="152"/>
      <c r="M92" s="152"/>
      <c r="N92" s="152"/>
      <c r="O92" s="152"/>
      <c r="P92" s="152"/>
      <c r="Q92" s="152"/>
      <c r="R92" s="152"/>
      <c r="S92" s="152"/>
      <c r="T92" s="152"/>
      <c r="U92" s="152"/>
      <c r="V92" s="152"/>
      <c r="W92" s="152"/>
      <c r="X92" s="152"/>
      <c r="Y92" s="152"/>
    </row>
    <row r="93" spans="1:25" s="1" customFormat="1" ht="12.75" customHeight="1" x14ac:dyDescent="0.2">
      <c r="A93" s="158" t="s">
        <v>2714</v>
      </c>
      <c r="B93" s="97" t="s">
        <v>2715</v>
      </c>
      <c r="C93" s="190" t="s">
        <v>2714</v>
      </c>
      <c r="D93" s="192"/>
      <c r="E93" s="192"/>
      <c r="F93" s="126" t="str">
        <f t="shared" si="2"/>
        <v>-</v>
      </c>
      <c r="G93" s="152"/>
      <c r="H93" s="152"/>
      <c r="I93" s="152"/>
      <c r="J93" s="152"/>
      <c r="K93" s="152"/>
      <c r="L93" s="152"/>
      <c r="M93" s="152"/>
      <c r="N93" s="152"/>
      <c r="O93" s="152"/>
      <c r="P93" s="152"/>
      <c r="Q93" s="152"/>
      <c r="R93" s="152"/>
      <c r="S93" s="152"/>
      <c r="T93" s="152"/>
      <c r="U93" s="152"/>
      <c r="V93" s="152"/>
      <c r="W93" s="152"/>
      <c r="X93" s="152"/>
      <c r="Y93" s="152"/>
    </row>
    <row r="94" spans="1:25" s="1" customFormat="1" ht="12.75" customHeight="1" x14ac:dyDescent="0.2">
      <c r="A94" s="158" t="s">
        <v>2716</v>
      </c>
      <c r="B94" s="97" t="s">
        <v>2717</v>
      </c>
      <c r="C94" s="190" t="s">
        <v>2716</v>
      </c>
      <c r="D94" s="191">
        <f>SUM(D95:D98)</f>
        <v>0</v>
      </c>
      <c r="E94" s="191">
        <f>SUM(E95:E98)</f>
        <v>0</v>
      </c>
      <c r="F94" s="126" t="str">
        <f t="shared" si="2"/>
        <v>-</v>
      </c>
      <c r="G94" s="152"/>
      <c r="H94" s="152"/>
      <c r="I94" s="152"/>
      <c r="J94" s="152"/>
      <c r="K94" s="152"/>
      <c r="L94" s="152"/>
      <c r="M94" s="152"/>
      <c r="N94" s="152"/>
      <c r="O94" s="152"/>
      <c r="P94" s="152"/>
      <c r="Q94" s="152"/>
      <c r="R94" s="152"/>
      <c r="S94" s="152"/>
      <c r="T94" s="152"/>
      <c r="U94" s="152"/>
      <c r="V94" s="152"/>
      <c r="W94" s="152"/>
      <c r="X94" s="152"/>
      <c r="Y94" s="152"/>
    </row>
    <row r="95" spans="1:25" s="1" customFormat="1" ht="12.75" customHeight="1" x14ac:dyDescent="0.2">
      <c r="A95" s="158" t="s">
        <v>2718</v>
      </c>
      <c r="B95" s="97" t="s">
        <v>2719</v>
      </c>
      <c r="C95" s="190" t="s">
        <v>2718</v>
      </c>
      <c r="D95" s="192"/>
      <c r="E95" s="192"/>
      <c r="F95" s="126" t="str">
        <f t="shared" si="2"/>
        <v>-</v>
      </c>
      <c r="G95" s="152"/>
      <c r="H95" s="152"/>
      <c r="I95" s="152"/>
      <c r="J95" s="152"/>
      <c r="K95" s="152"/>
      <c r="L95" s="152"/>
      <c r="M95" s="152"/>
      <c r="N95" s="152"/>
      <c r="O95" s="152"/>
      <c r="P95" s="152"/>
      <c r="Q95" s="152"/>
      <c r="R95" s="152"/>
      <c r="S95" s="152"/>
      <c r="T95" s="152"/>
      <c r="U95" s="152"/>
      <c r="V95" s="152"/>
      <c r="W95" s="152"/>
      <c r="X95" s="152"/>
      <c r="Y95" s="152"/>
    </row>
    <row r="96" spans="1:25" s="1" customFormat="1" ht="12.75" customHeight="1" x14ac:dyDescent="0.2">
      <c r="A96" s="158" t="s">
        <v>2720</v>
      </c>
      <c r="B96" s="97" t="s">
        <v>2721</v>
      </c>
      <c r="C96" s="190" t="s">
        <v>2720</v>
      </c>
      <c r="D96" s="192"/>
      <c r="E96" s="192"/>
      <c r="F96" s="126" t="str">
        <f t="shared" si="2"/>
        <v>-</v>
      </c>
      <c r="G96" s="152"/>
      <c r="H96" s="152"/>
      <c r="I96" s="152"/>
      <c r="J96" s="152"/>
      <c r="K96" s="152"/>
      <c r="L96" s="152"/>
      <c r="M96" s="152"/>
      <c r="N96" s="152"/>
      <c r="O96" s="152"/>
      <c r="P96" s="152"/>
      <c r="Q96" s="152"/>
      <c r="R96" s="152"/>
      <c r="S96" s="152"/>
      <c r="T96" s="152"/>
      <c r="U96" s="152"/>
      <c r="V96" s="152"/>
      <c r="W96" s="152"/>
      <c r="X96" s="152"/>
      <c r="Y96" s="152"/>
    </row>
    <row r="97" spans="1:25" s="1" customFormat="1" ht="12.75" customHeight="1" x14ac:dyDescent="0.2">
      <c r="A97" s="158" t="s">
        <v>2722</v>
      </c>
      <c r="B97" s="97" t="s">
        <v>2723</v>
      </c>
      <c r="C97" s="190" t="s">
        <v>2722</v>
      </c>
      <c r="D97" s="192"/>
      <c r="E97" s="192"/>
      <c r="F97" s="126" t="str">
        <f t="shared" si="2"/>
        <v>-</v>
      </c>
      <c r="G97" s="152"/>
      <c r="H97" s="152"/>
      <c r="I97" s="152"/>
      <c r="J97" s="152"/>
      <c r="K97" s="152"/>
      <c r="L97" s="152"/>
      <c r="M97" s="152"/>
      <c r="N97" s="152"/>
      <c r="O97" s="152"/>
      <c r="P97" s="152"/>
      <c r="Q97" s="152"/>
      <c r="R97" s="152"/>
      <c r="S97" s="152"/>
      <c r="T97" s="152"/>
      <c r="U97" s="152"/>
      <c r="V97" s="152"/>
      <c r="W97" s="152"/>
      <c r="X97" s="152"/>
      <c r="Y97" s="152"/>
    </row>
    <row r="98" spans="1:25" s="1" customFormat="1" ht="12.75" customHeight="1" x14ac:dyDescent="0.2">
      <c r="A98" s="158" t="s">
        <v>2724</v>
      </c>
      <c r="B98" s="97" t="s">
        <v>2725</v>
      </c>
      <c r="C98" s="190" t="s">
        <v>2724</v>
      </c>
      <c r="D98" s="192"/>
      <c r="E98" s="192"/>
      <c r="F98" s="126" t="str">
        <f t="shared" si="2"/>
        <v>-</v>
      </c>
      <c r="G98" s="152"/>
      <c r="H98" s="152"/>
      <c r="I98" s="152"/>
      <c r="J98" s="152"/>
      <c r="K98" s="152"/>
      <c r="L98" s="152"/>
      <c r="M98" s="152"/>
      <c r="N98" s="152"/>
      <c r="O98" s="152"/>
      <c r="P98" s="152"/>
      <c r="Q98" s="152"/>
      <c r="R98" s="152"/>
      <c r="S98" s="152"/>
      <c r="T98" s="152"/>
      <c r="U98" s="152"/>
      <c r="V98" s="152"/>
      <c r="W98" s="152"/>
      <c r="X98" s="152"/>
      <c r="Y98" s="152"/>
    </row>
    <row r="99" spans="1:25" s="1" customFormat="1" ht="12.75" customHeight="1" x14ac:dyDescent="0.2">
      <c r="A99" s="158" t="s">
        <v>2726</v>
      </c>
      <c r="B99" s="97" t="s">
        <v>2727</v>
      </c>
      <c r="C99" s="190" t="s">
        <v>2726</v>
      </c>
      <c r="D99" s="191">
        <f>SUM(D100:D103)</f>
        <v>0</v>
      </c>
      <c r="E99" s="191">
        <f>SUM(E100:E103)</f>
        <v>0</v>
      </c>
      <c r="F99" s="126" t="str">
        <f t="shared" si="2"/>
        <v>-</v>
      </c>
      <c r="G99" s="152"/>
      <c r="H99" s="152"/>
      <c r="I99" s="152"/>
      <c r="J99" s="152"/>
      <c r="K99" s="152"/>
      <c r="L99" s="152"/>
      <c r="M99" s="152"/>
      <c r="N99" s="152"/>
      <c r="O99" s="152"/>
      <c r="P99" s="152"/>
      <c r="Q99" s="152"/>
      <c r="R99" s="152"/>
      <c r="S99" s="152"/>
      <c r="T99" s="152"/>
      <c r="U99" s="152"/>
      <c r="V99" s="152"/>
      <c r="W99" s="152"/>
      <c r="X99" s="152"/>
      <c r="Y99" s="152"/>
    </row>
    <row r="100" spans="1:25" s="1" customFormat="1" ht="12.75" customHeight="1" x14ac:dyDescent="0.2">
      <c r="A100" s="158" t="s">
        <v>2728</v>
      </c>
      <c r="B100" s="97" t="s">
        <v>2729</v>
      </c>
      <c r="C100" s="190" t="s">
        <v>2728</v>
      </c>
      <c r="D100" s="192"/>
      <c r="E100" s="192"/>
      <c r="F100" s="126" t="str">
        <f t="shared" si="2"/>
        <v>-</v>
      </c>
      <c r="G100" s="152"/>
      <c r="H100" s="152"/>
      <c r="I100" s="152"/>
      <c r="J100" s="152"/>
      <c r="K100" s="152"/>
      <c r="L100" s="152"/>
      <c r="M100" s="152"/>
      <c r="N100" s="152"/>
      <c r="O100" s="152"/>
      <c r="P100" s="152"/>
      <c r="Q100" s="152"/>
      <c r="R100" s="152"/>
      <c r="S100" s="152"/>
      <c r="T100" s="152"/>
      <c r="U100" s="152"/>
      <c r="V100" s="152"/>
      <c r="W100" s="152"/>
      <c r="X100" s="152"/>
      <c r="Y100" s="152"/>
    </row>
    <row r="101" spans="1:25" s="1" customFormat="1" ht="12.75" customHeight="1" x14ac:dyDescent="0.2">
      <c r="A101" s="158" t="s">
        <v>2730</v>
      </c>
      <c r="B101" s="97" t="s">
        <v>2731</v>
      </c>
      <c r="C101" s="190" t="s">
        <v>2730</v>
      </c>
      <c r="D101" s="192"/>
      <c r="E101" s="192"/>
      <c r="F101" s="126" t="str">
        <f t="shared" ref="F101:F132" si="3">IF(D101&gt;0,IF(E101/D101&gt;=100,"&gt;&gt;100",E101/D101*100),"-")</f>
        <v>-</v>
      </c>
      <c r="G101" s="152"/>
      <c r="H101" s="152"/>
      <c r="I101" s="152"/>
      <c r="J101" s="152"/>
      <c r="K101" s="152"/>
      <c r="L101" s="152"/>
      <c r="M101" s="152"/>
      <c r="N101" s="152"/>
      <c r="O101" s="152"/>
      <c r="P101" s="152"/>
      <c r="Q101" s="152"/>
      <c r="R101" s="152"/>
      <c r="S101" s="152"/>
      <c r="T101" s="152"/>
      <c r="U101" s="152"/>
      <c r="V101" s="152"/>
      <c r="W101" s="152"/>
      <c r="X101" s="152"/>
      <c r="Y101" s="152"/>
    </row>
    <row r="102" spans="1:25" s="1" customFormat="1" ht="12.75" customHeight="1" x14ac:dyDescent="0.2">
      <c r="A102" s="158" t="s">
        <v>2732</v>
      </c>
      <c r="B102" s="97" t="s">
        <v>2733</v>
      </c>
      <c r="C102" s="190" t="s">
        <v>2732</v>
      </c>
      <c r="D102" s="192"/>
      <c r="E102" s="192"/>
      <c r="F102" s="126" t="str">
        <f t="shared" si="3"/>
        <v>-</v>
      </c>
      <c r="G102" s="152"/>
      <c r="H102" s="152"/>
      <c r="I102" s="152"/>
      <c r="J102" s="152"/>
      <c r="K102" s="152"/>
      <c r="L102" s="152"/>
      <c r="M102" s="152"/>
      <c r="N102" s="152"/>
      <c r="O102" s="152"/>
      <c r="P102" s="152"/>
      <c r="Q102" s="152"/>
      <c r="R102" s="152"/>
      <c r="S102" s="152"/>
      <c r="T102" s="152"/>
      <c r="U102" s="152"/>
      <c r="V102" s="152"/>
      <c r="W102" s="152"/>
      <c r="X102" s="152"/>
      <c r="Y102" s="152"/>
    </row>
    <row r="103" spans="1:25" s="1" customFormat="1" ht="12.75" customHeight="1" x14ac:dyDescent="0.2">
      <c r="A103" s="158" t="s">
        <v>2734</v>
      </c>
      <c r="B103" s="97" t="s">
        <v>2735</v>
      </c>
      <c r="C103" s="190" t="s">
        <v>2734</v>
      </c>
      <c r="D103" s="192"/>
      <c r="E103" s="192"/>
      <c r="F103" s="126" t="str">
        <f t="shared" si="3"/>
        <v>-</v>
      </c>
      <c r="G103" s="152"/>
      <c r="H103" s="152"/>
      <c r="I103" s="152"/>
      <c r="J103" s="152"/>
      <c r="K103" s="152"/>
      <c r="L103" s="152"/>
      <c r="M103" s="152"/>
      <c r="N103" s="152"/>
      <c r="O103" s="152"/>
      <c r="P103" s="152"/>
      <c r="Q103" s="152"/>
      <c r="R103" s="152"/>
      <c r="S103" s="152"/>
      <c r="T103" s="152"/>
      <c r="U103" s="152"/>
      <c r="V103" s="152"/>
      <c r="W103" s="152"/>
      <c r="X103" s="152"/>
      <c r="Y103" s="152"/>
    </row>
    <row r="104" spans="1:25" s="1" customFormat="1" ht="12.75" customHeight="1" x14ac:dyDescent="0.2">
      <c r="A104" s="158" t="s">
        <v>2736</v>
      </c>
      <c r="B104" s="97" t="s">
        <v>2737</v>
      </c>
      <c r="C104" s="190" t="s">
        <v>2736</v>
      </c>
      <c r="D104" s="192"/>
      <c r="E104" s="192"/>
      <c r="F104" s="126" t="str">
        <f t="shared" si="3"/>
        <v>-</v>
      </c>
      <c r="G104" s="152"/>
      <c r="H104" s="152"/>
      <c r="I104" s="152"/>
      <c r="J104" s="152"/>
      <c r="K104" s="152"/>
      <c r="L104" s="152"/>
      <c r="M104" s="152"/>
      <c r="N104" s="152"/>
      <c r="O104" s="152"/>
      <c r="P104" s="152"/>
      <c r="Q104" s="152"/>
      <c r="R104" s="152"/>
      <c r="S104" s="152"/>
      <c r="T104" s="152"/>
      <c r="U104" s="152"/>
      <c r="V104" s="152"/>
      <c r="W104" s="152"/>
      <c r="X104" s="152"/>
      <c r="Y104" s="152"/>
    </row>
    <row r="105" spans="1:25" s="1" customFormat="1" ht="12.75" customHeight="1" x14ac:dyDescent="0.2">
      <c r="A105" s="158" t="s">
        <v>2738</v>
      </c>
      <c r="B105" s="97" t="s">
        <v>2739</v>
      </c>
      <c r="C105" s="190" t="s">
        <v>2738</v>
      </c>
      <c r="D105" s="192"/>
      <c r="E105" s="192"/>
      <c r="F105" s="126" t="str">
        <f t="shared" si="3"/>
        <v>-</v>
      </c>
      <c r="G105" s="152"/>
      <c r="H105" s="152"/>
      <c r="I105" s="152"/>
      <c r="J105" s="152"/>
      <c r="K105" s="152"/>
      <c r="L105" s="152"/>
      <c r="M105" s="152"/>
      <c r="N105" s="152"/>
      <c r="O105" s="152"/>
      <c r="P105" s="152"/>
      <c r="Q105" s="152"/>
      <c r="R105" s="152"/>
      <c r="S105" s="152"/>
      <c r="T105" s="152"/>
      <c r="U105" s="152"/>
      <c r="V105" s="152"/>
      <c r="W105" s="152"/>
      <c r="X105" s="152"/>
      <c r="Y105" s="152"/>
    </row>
    <row r="106" spans="1:25" s="1" customFormat="1" ht="12.75" customHeight="1" x14ac:dyDescent="0.2">
      <c r="A106" s="158" t="s">
        <v>2740</v>
      </c>
      <c r="B106" s="97" t="s">
        <v>2741</v>
      </c>
      <c r="C106" s="190" t="s">
        <v>2740</v>
      </c>
      <c r="D106" s="192"/>
      <c r="E106" s="192"/>
      <c r="F106" s="126" t="str">
        <f t="shared" si="3"/>
        <v>-</v>
      </c>
      <c r="G106" s="152"/>
      <c r="H106" s="152"/>
      <c r="I106" s="152"/>
      <c r="J106" s="152"/>
      <c r="K106" s="152"/>
      <c r="L106" s="152"/>
      <c r="M106" s="152"/>
      <c r="N106" s="152"/>
      <c r="O106" s="152"/>
      <c r="P106" s="152"/>
      <c r="Q106" s="152"/>
      <c r="R106" s="152"/>
      <c r="S106" s="152"/>
      <c r="T106" s="152"/>
      <c r="U106" s="152"/>
      <c r="V106" s="152"/>
      <c r="W106" s="152"/>
      <c r="X106" s="152"/>
      <c r="Y106" s="152"/>
    </row>
    <row r="107" spans="1:25" s="1" customFormat="1" ht="12.75" customHeight="1" x14ac:dyDescent="0.2">
      <c r="A107" s="158" t="s">
        <v>2742</v>
      </c>
      <c r="B107" s="97" t="s">
        <v>2743</v>
      </c>
      <c r="C107" s="190" t="s">
        <v>2742</v>
      </c>
      <c r="D107" s="191">
        <f>SUM(D108:D113)</f>
        <v>0</v>
      </c>
      <c r="E107" s="191">
        <f>SUM(E108:E113)</f>
        <v>0</v>
      </c>
      <c r="F107" s="126" t="str">
        <f t="shared" si="3"/>
        <v>-</v>
      </c>
      <c r="G107" s="152"/>
      <c r="H107" s="152"/>
      <c r="I107" s="152"/>
      <c r="J107" s="152"/>
      <c r="K107" s="152"/>
      <c r="L107" s="152"/>
      <c r="M107" s="152"/>
      <c r="N107" s="152"/>
      <c r="O107" s="152"/>
      <c r="P107" s="152"/>
      <c r="Q107" s="152"/>
      <c r="R107" s="152"/>
      <c r="S107" s="152"/>
      <c r="T107" s="152"/>
      <c r="U107" s="152"/>
      <c r="V107" s="152"/>
      <c r="W107" s="152"/>
      <c r="X107" s="152"/>
      <c r="Y107" s="152"/>
    </row>
    <row r="108" spans="1:25" s="1" customFormat="1" ht="12.75" customHeight="1" x14ac:dyDescent="0.2">
      <c r="A108" s="158" t="s">
        <v>2744</v>
      </c>
      <c r="B108" s="97" t="s">
        <v>2745</v>
      </c>
      <c r="C108" s="190" t="s">
        <v>2744</v>
      </c>
      <c r="D108" s="192"/>
      <c r="E108" s="192"/>
      <c r="F108" s="126" t="str">
        <f t="shared" si="3"/>
        <v>-</v>
      </c>
      <c r="G108" s="152"/>
      <c r="H108" s="152"/>
      <c r="I108" s="152"/>
      <c r="J108" s="152"/>
      <c r="K108" s="152"/>
      <c r="L108" s="152"/>
      <c r="M108" s="152"/>
      <c r="N108" s="152"/>
      <c r="O108" s="152"/>
      <c r="P108" s="152"/>
      <c r="Q108" s="152"/>
      <c r="R108" s="152"/>
      <c r="S108" s="152"/>
      <c r="T108" s="152"/>
      <c r="U108" s="152"/>
      <c r="V108" s="152"/>
      <c r="W108" s="152"/>
      <c r="X108" s="152"/>
      <c r="Y108" s="152"/>
    </row>
    <row r="109" spans="1:25" s="1" customFormat="1" ht="12.75" customHeight="1" x14ac:dyDescent="0.2">
      <c r="A109" s="158" t="s">
        <v>2746</v>
      </c>
      <c r="B109" s="97" t="s">
        <v>2747</v>
      </c>
      <c r="C109" s="190" t="s">
        <v>2746</v>
      </c>
      <c r="D109" s="192"/>
      <c r="E109" s="192"/>
      <c r="F109" s="126" t="str">
        <f t="shared" si="3"/>
        <v>-</v>
      </c>
      <c r="G109" s="152"/>
      <c r="H109" s="152"/>
      <c r="I109" s="152"/>
      <c r="J109" s="152"/>
      <c r="K109" s="152"/>
      <c r="L109" s="152"/>
      <c r="M109" s="152"/>
      <c r="N109" s="152"/>
      <c r="O109" s="152"/>
      <c r="P109" s="152"/>
      <c r="Q109" s="152"/>
      <c r="R109" s="152"/>
      <c r="S109" s="152"/>
      <c r="T109" s="152"/>
      <c r="U109" s="152"/>
      <c r="V109" s="152"/>
      <c r="W109" s="152"/>
      <c r="X109" s="152"/>
      <c r="Y109" s="152"/>
    </row>
    <row r="110" spans="1:25" s="1" customFormat="1" ht="12.75" customHeight="1" x14ac:dyDescent="0.2">
      <c r="A110" s="158" t="s">
        <v>2748</v>
      </c>
      <c r="B110" s="97" t="s">
        <v>2749</v>
      </c>
      <c r="C110" s="190" t="s">
        <v>2748</v>
      </c>
      <c r="D110" s="192"/>
      <c r="E110" s="192"/>
      <c r="F110" s="126" t="str">
        <f t="shared" si="3"/>
        <v>-</v>
      </c>
      <c r="G110" s="152"/>
      <c r="H110" s="152"/>
      <c r="I110" s="152"/>
      <c r="J110" s="152"/>
      <c r="K110" s="152"/>
      <c r="L110" s="152"/>
      <c r="M110" s="152"/>
      <c r="N110" s="152"/>
      <c r="O110" s="152"/>
      <c r="P110" s="152"/>
      <c r="Q110" s="152"/>
      <c r="R110" s="152"/>
      <c r="S110" s="152"/>
      <c r="T110" s="152"/>
      <c r="U110" s="152"/>
      <c r="V110" s="152"/>
      <c r="W110" s="152"/>
      <c r="X110" s="152"/>
      <c r="Y110" s="152"/>
    </row>
    <row r="111" spans="1:25" s="1" customFormat="1" ht="12.75" customHeight="1" x14ac:dyDescent="0.2">
      <c r="A111" s="158" t="s">
        <v>2750</v>
      </c>
      <c r="B111" s="97" t="s">
        <v>2751</v>
      </c>
      <c r="C111" s="190" t="s">
        <v>2750</v>
      </c>
      <c r="D111" s="192"/>
      <c r="E111" s="192"/>
      <c r="F111" s="126" t="str">
        <f t="shared" si="3"/>
        <v>-</v>
      </c>
      <c r="G111" s="152"/>
      <c r="H111" s="152"/>
      <c r="I111" s="152"/>
      <c r="J111" s="152"/>
      <c r="K111" s="152"/>
      <c r="L111" s="152"/>
      <c r="M111" s="152"/>
      <c r="N111" s="152"/>
      <c r="O111" s="152"/>
      <c r="P111" s="152"/>
      <c r="Q111" s="152"/>
      <c r="R111" s="152"/>
      <c r="S111" s="152"/>
      <c r="T111" s="152"/>
      <c r="U111" s="152"/>
      <c r="V111" s="152"/>
      <c r="W111" s="152"/>
      <c r="X111" s="152"/>
      <c r="Y111" s="152"/>
    </row>
    <row r="112" spans="1:25" s="1" customFormat="1" ht="12.75" customHeight="1" x14ac:dyDescent="0.2">
      <c r="A112" s="158" t="s">
        <v>2752</v>
      </c>
      <c r="B112" s="97" t="s">
        <v>2753</v>
      </c>
      <c r="C112" s="190" t="s">
        <v>2752</v>
      </c>
      <c r="D112" s="192"/>
      <c r="E112" s="192"/>
      <c r="F112" s="126" t="str">
        <f t="shared" si="3"/>
        <v>-</v>
      </c>
      <c r="G112" s="152"/>
      <c r="H112" s="152"/>
      <c r="I112" s="152"/>
      <c r="J112" s="152"/>
      <c r="K112" s="152"/>
      <c r="L112" s="152"/>
      <c r="M112" s="152"/>
      <c r="N112" s="152"/>
      <c r="O112" s="152"/>
      <c r="P112" s="152"/>
      <c r="Q112" s="152"/>
      <c r="R112" s="152"/>
      <c r="S112" s="152"/>
      <c r="T112" s="152"/>
      <c r="U112" s="152"/>
      <c r="V112" s="152"/>
      <c r="W112" s="152"/>
      <c r="X112" s="152"/>
      <c r="Y112" s="152"/>
    </row>
    <row r="113" spans="1:25" s="1" customFormat="1" ht="12.75" customHeight="1" x14ac:dyDescent="0.2">
      <c r="A113" s="158" t="s">
        <v>2754</v>
      </c>
      <c r="B113" s="97" t="s">
        <v>2755</v>
      </c>
      <c r="C113" s="190" t="s">
        <v>2754</v>
      </c>
      <c r="D113" s="192"/>
      <c r="E113" s="192"/>
      <c r="F113" s="126" t="str">
        <f t="shared" si="3"/>
        <v>-</v>
      </c>
      <c r="G113" s="152"/>
      <c r="H113" s="152"/>
      <c r="I113" s="152"/>
      <c r="J113" s="152"/>
      <c r="K113" s="152"/>
      <c r="L113" s="152"/>
      <c r="M113" s="152"/>
      <c r="N113" s="152"/>
      <c r="O113" s="152"/>
      <c r="P113" s="152"/>
      <c r="Q113" s="152"/>
      <c r="R113" s="152"/>
      <c r="S113" s="152"/>
      <c r="T113" s="152"/>
      <c r="U113" s="152"/>
      <c r="V113" s="152"/>
      <c r="W113" s="152"/>
      <c r="X113" s="152"/>
      <c r="Y113" s="152"/>
    </row>
    <row r="114" spans="1:25" s="1" customFormat="1" ht="12.75" customHeight="1" x14ac:dyDescent="0.2">
      <c r="A114" s="158" t="s">
        <v>2756</v>
      </c>
      <c r="B114" s="97" t="s">
        <v>2757</v>
      </c>
      <c r="C114" s="190" t="s">
        <v>2756</v>
      </c>
      <c r="D114" s="191">
        <f>D115+D118+D121+D122+SUM(D125:D128)</f>
        <v>10921541</v>
      </c>
      <c r="E114" s="191">
        <f>E115+E118+E121+E122+SUM(E125:E128)</f>
        <v>12285387.43</v>
      </c>
      <c r="F114" s="126">
        <f t="shared" si="3"/>
        <v>112.48767394637808</v>
      </c>
      <c r="G114" s="152"/>
      <c r="H114" s="152"/>
      <c r="I114" s="152"/>
      <c r="J114" s="152"/>
      <c r="K114" s="152"/>
      <c r="L114" s="152"/>
      <c r="M114" s="152"/>
      <c r="N114" s="152"/>
      <c r="O114" s="152"/>
      <c r="P114" s="152"/>
      <c r="Q114" s="152"/>
      <c r="R114" s="152"/>
      <c r="S114" s="152"/>
      <c r="T114" s="152"/>
      <c r="U114" s="152"/>
      <c r="V114" s="152"/>
      <c r="W114" s="152"/>
      <c r="X114" s="152"/>
      <c r="Y114" s="152"/>
    </row>
    <row r="115" spans="1:25" s="1" customFormat="1" ht="12.75" customHeight="1" x14ac:dyDescent="0.2">
      <c r="A115" s="158" t="s">
        <v>2758</v>
      </c>
      <c r="B115" s="97" t="s">
        <v>2759</v>
      </c>
      <c r="C115" s="190" t="s">
        <v>2758</v>
      </c>
      <c r="D115" s="191">
        <f>SUM(D116:D117)</f>
        <v>10286279</v>
      </c>
      <c r="E115" s="191">
        <f>SUM(E116:E117)</f>
        <v>11492537.939999999</v>
      </c>
      <c r="F115" s="126">
        <f t="shared" si="3"/>
        <v>111.72687363428504</v>
      </c>
      <c r="G115" s="152"/>
      <c r="H115" s="152"/>
      <c r="I115" s="152"/>
      <c r="J115" s="152"/>
      <c r="K115" s="152"/>
      <c r="L115" s="152"/>
      <c r="M115" s="152"/>
      <c r="N115" s="152"/>
      <c r="O115" s="152"/>
      <c r="P115" s="152"/>
      <c r="Q115" s="152"/>
      <c r="R115" s="152"/>
      <c r="S115" s="152"/>
      <c r="T115" s="152"/>
      <c r="U115" s="152"/>
      <c r="V115" s="152"/>
      <c r="W115" s="152"/>
      <c r="X115" s="152"/>
      <c r="Y115" s="152"/>
    </row>
    <row r="116" spans="1:25" s="1" customFormat="1" ht="12.75" customHeight="1" x14ac:dyDescent="0.2">
      <c r="A116" s="158" t="s">
        <v>2760</v>
      </c>
      <c r="B116" s="97" t="s">
        <v>2761</v>
      </c>
      <c r="C116" s="190" t="s">
        <v>2760</v>
      </c>
      <c r="D116" s="192"/>
      <c r="E116" s="192"/>
      <c r="F116" s="126" t="str">
        <f t="shared" si="3"/>
        <v>-</v>
      </c>
      <c r="G116" s="152"/>
      <c r="H116" s="152"/>
      <c r="I116" s="152"/>
      <c r="J116" s="152"/>
      <c r="K116" s="152"/>
      <c r="L116" s="152"/>
      <c r="M116" s="152"/>
      <c r="N116" s="152"/>
      <c r="O116" s="152"/>
      <c r="P116" s="152"/>
      <c r="Q116" s="152"/>
      <c r="R116" s="152"/>
      <c r="S116" s="152"/>
      <c r="T116" s="152"/>
      <c r="U116" s="152"/>
      <c r="V116" s="152"/>
      <c r="W116" s="152"/>
      <c r="X116" s="152"/>
      <c r="Y116" s="152"/>
    </row>
    <row r="117" spans="1:25" s="1" customFormat="1" ht="12.75" customHeight="1" x14ac:dyDescent="0.2">
      <c r="A117" s="158" t="s">
        <v>2762</v>
      </c>
      <c r="B117" s="97" t="s">
        <v>2763</v>
      </c>
      <c r="C117" s="190" t="s">
        <v>2762</v>
      </c>
      <c r="D117" s="192">
        <v>10286279</v>
      </c>
      <c r="E117" s="192">
        <v>11492537.939999999</v>
      </c>
      <c r="F117" s="126">
        <f t="shared" si="3"/>
        <v>111.72687363428504</v>
      </c>
      <c r="G117" s="152"/>
      <c r="H117" s="152"/>
      <c r="I117" s="152"/>
      <c r="J117" s="152"/>
      <c r="K117" s="152"/>
      <c r="L117" s="152"/>
      <c r="M117" s="152"/>
      <c r="N117" s="152"/>
      <c r="O117" s="152"/>
      <c r="P117" s="152"/>
      <c r="Q117" s="152"/>
      <c r="R117" s="152"/>
      <c r="S117" s="152"/>
      <c r="T117" s="152"/>
      <c r="U117" s="152"/>
      <c r="V117" s="152"/>
      <c r="W117" s="152"/>
      <c r="X117" s="152"/>
      <c r="Y117" s="152"/>
    </row>
    <row r="118" spans="1:25" s="1" customFormat="1" ht="12.75" customHeight="1" x14ac:dyDescent="0.2">
      <c r="A118" s="158" t="s">
        <v>2764</v>
      </c>
      <c r="B118" s="97" t="s">
        <v>2765</v>
      </c>
      <c r="C118" s="190" t="s">
        <v>2764</v>
      </c>
      <c r="D118" s="191">
        <f>SUM(D119:D120)</f>
        <v>0</v>
      </c>
      <c r="E118" s="191">
        <f>SUM(E119:E120)</f>
        <v>0</v>
      </c>
      <c r="F118" s="126" t="str">
        <f t="shared" si="3"/>
        <v>-</v>
      </c>
      <c r="G118" s="152"/>
      <c r="H118" s="152"/>
      <c r="I118" s="152"/>
      <c r="J118" s="152"/>
      <c r="K118" s="152"/>
      <c r="L118" s="152"/>
      <c r="M118" s="152"/>
      <c r="N118" s="152"/>
      <c r="O118" s="152"/>
      <c r="P118" s="152"/>
      <c r="Q118" s="152"/>
      <c r="R118" s="152"/>
      <c r="S118" s="152"/>
      <c r="T118" s="152"/>
      <c r="U118" s="152"/>
      <c r="V118" s="152"/>
      <c r="W118" s="152"/>
      <c r="X118" s="152"/>
      <c r="Y118" s="152"/>
    </row>
    <row r="119" spans="1:25" s="1" customFormat="1" ht="12.75" customHeight="1" x14ac:dyDescent="0.2">
      <c r="A119" s="158" t="s">
        <v>2766</v>
      </c>
      <c r="B119" s="97" t="s">
        <v>2767</v>
      </c>
      <c r="C119" s="190" t="s">
        <v>2766</v>
      </c>
      <c r="D119" s="192"/>
      <c r="E119" s="192"/>
      <c r="F119" s="126" t="str">
        <f t="shared" si="3"/>
        <v>-</v>
      </c>
      <c r="G119" s="152"/>
      <c r="H119" s="152"/>
      <c r="I119" s="152"/>
      <c r="J119" s="152"/>
      <c r="K119" s="152"/>
      <c r="L119" s="152"/>
      <c r="M119" s="152"/>
      <c r="N119" s="152"/>
      <c r="O119" s="152"/>
      <c r="P119" s="152"/>
      <c r="Q119" s="152"/>
      <c r="R119" s="152"/>
      <c r="S119" s="152"/>
      <c r="T119" s="152"/>
      <c r="U119" s="152"/>
      <c r="V119" s="152"/>
      <c r="W119" s="152"/>
      <c r="X119" s="152"/>
      <c r="Y119" s="152"/>
    </row>
    <row r="120" spans="1:25" s="1" customFormat="1" ht="12.75" customHeight="1" x14ac:dyDescent="0.2">
      <c r="A120" s="158" t="s">
        <v>2768</v>
      </c>
      <c r="B120" s="97" t="s">
        <v>2769</v>
      </c>
      <c r="C120" s="190" t="s">
        <v>2768</v>
      </c>
      <c r="D120" s="192"/>
      <c r="E120" s="192"/>
      <c r="F120" s="126" t="str">
        <f t="shared" si="3"/>
        <v>-</v>
      </c>
      <c r="G120" s="152"/>
      <c r="H120" s="152"/>
      <c r="I120" s="152"/>
      <c r="J120" s="152"/>
      <c r="K120" s="152"/>
      <c r="L120" s="152"/>
      <c r="M120" s="152"/>
      <c r="N120" s="152"/>
      <c r="O120" s="152"/>
      <c r="P120" s="152"/>
      <c r="Q120" s="152"/>
      <c r="R120" s="152"/>
      <c r="S120" s="152"/>
      <c r="T120" s="152"/>
      <c r="U120" s="152"/>
      <c r="V120" s="152"/>
      <c r="W120" s="152"/>
      <c r="X120" s="152"/>
      <c r="Y120" s="152"/>
    </row>
    <row r="121" spans="1:25" s="1" customFormat="1" ht="12.75" customHeight="1" x14ac:dyDescent="0.2">
      <c r="A121" s="158" t="s">
        <v>2770</v>
      </c>
      <c r="B121" s="97" t="s">
        <v>2771</v>
      </c>
      <c r="C121" s="190" t="s">
        <v>2770</v>
      </c>
      <c r="D121" s="192"/>
      <c r="E121" s="192"/>
      <c r="F121" s="126" t="str">
        <f t="shared" si="3"/>
        <v>-</v>
      </c>
      <c r="G121" s="152"/>
      <c r="H121" s="152"/>
      <c r="I121" s="152"/>
      <c r="J121" s="152"/>
      <c r="K121" s="152"/>
      <c r="L121" s="152"/>
      <c r="M121" s="152"/>
      <c r="N121" s="152"/>
      <c r="O121" s="152"/>
      <c r="P121" s="152"/>
      <c r="Q121" s="152"/>
      <c r="R121" s="152"/>
      <c r="S121" s="152"/>
      <c r="T121" s="152"/>
      <c r="U121" s="152"/>
      <c r="V121" s="152"/>
      <c r="W121" s="152"/>
      <c r="X121" s="152"/>
      <c r="Y121" s="152"/>
    </row>
    <row r="122" spans="1:25" s="1" customFormat="1" ht="12.75" customHeight="1" x14ac:dyDescent="0.2">
      <c r="A122" s="158" t="s">
        <v>2772</v>
      </c>
      <c r="B122" s="97" t="s">
        <v>2773</v>
      </c>
      <c r="C122" s="190" t="s">
        <v>2772</v>
      </c>
      <c r="D122" s="191">
        <f>SUM(D123:D124)</f>
        <v>0</v>
      </c>
      <c r="E122" s="191">
        <f>SUM(E123:E124)</f>
        <v>0</v>
      </c>
      <c r="F122" s="126" t="str">
        <f t="shared" si="3"/>
        <v>-</v>
      </c>
      <c r="G122" s="152"/>
      <c r="H122" s="152"/>
      <c r="I122" s="152"/>
      <c r="J122" s="152"/>
      <c r="K122" s="152"/>
      <c r="L122" s="152"/>
      <c r="M122" s="152"/>
      <c r="N122" s="152"/>
      <c r="O122" s="152"/>
      <c r="P122" s="152"/>
      <c r="Q122" s="152"/>
      <c r="R122" s="152"/>
      <c r="S122" s="152"/>
      <c r="T122" s="152"/>
      <c r="U122" s="152"/>
      <c r="V122" s="152"/>
      <c r="W122" s="152"/>
      <c r="X122" s="152"/>
      <c r="Y122" s="152"/>
    </row>
    <row r="123" spans="1:25" s="1" customFormat="1" ht="12.75" customHeight="1" x14ac:dyDescent="0.2">
      <c r="A123" s="158" t="s">
        <v>2774</v>
      </c>
      <c r="B123" s="97" t="s">
        <v>2775</v>
      </c>
      <c r="C123" s="190" t="s">
        <v>2774</v>
      </c>
      <c r="D123" s="192"/>
      <c r="E123" s="192"/>
      <c r="F123" s="126" t="str">
        <f t="shared" si="3"/>
        <v>-</v>
      </c>
      <c r="G123" s="152"/>
      <c r="H123" s="152"/>
      <c r="I123" s="152"/>
      <c r="J123" s="152"/>
      <c r="K123" s="152"/>
      <c r="L123" s="152"/>
      <c r="M123" s="152"/>
      <c r="N123" s="152"/>
      <c r="O123" s="152"/>
      <c r="P123" s="152"/>
      <c r="Q123" s="152"/>
      <c r="R123" s="152"/>
      <c r="S123" s="152"/>
      <c r="T123" s="152"/>
      <c r="U123" s="152"/>
      <c r="V123" s="152"/>
      <c r="W123" s="152"/>
      <c r="X123" s="152"/>
      <c r="Y123" s="152"/>
    </row>
    <row r="124" spans="1:25" s="1" customFormat="1" ht="12.75" customHeight="1" x14ac:dyDescent="0.2">
      <c r="A124" s="158" t="s">
        <v>2776</v>
      </c>
      <c r="B124" s="97" t="s">
        <v>2777</v>
      </c>
      <c r="C124" s="190" t="s">
        <v>2776</v>
      </c>
      <c r="D124" s="192"/>
      <c r="E124" s="192"/>
      <c r="F124" s="126" t="str">
        <f t="shared" si="3"/>
        <v>-</v>
      </c>
      <c r="G124" s="152"/>
      <c r="H124" s="152"/>
      <c r="I124" s="152"/>
      <c r="J124" s="152"/>
      <c r="K124" s="152"/>
      <c r="L124" s="152"/>
      <c r="M124" s="152"/>
      <c r="N124" s="152"/>
      <c r="O124" s="152"/>
      <c r="P124" s="152"/>
      <c r="Q124" s="152"/>
      <c r="R124" s="152"/>
      <c r="S124" s="152"/>
      <c r="T124" s="152"/>
      <c r="U124" s="152"/>
      <c r="V124" s="152"/>
      <c r="W124" s="152"/>
      <c r="X124" s="152"/>
      <c r="Y124" s="152"/>
    </row>
    <row r="125" spans="1:25" s="1" customFormat="1" ht="12.75" customHeight="1" x14ac:dyDescent="0.2">
      <c r="A125" s="158" t="s">
        <v>2778</v>
      </c>
      <c r="B125" s="97" t="s">
        <v>2779</v>
      </c>
      <c r="C125" s="190" t="s">
        <v>2778</v>
      </c>
      <c r="D125" s="192"/>
      <c r="E125" s="192"/>
      <c r="F125" s="126" t="str">
        <f t="shared" si="3"/>
        <v>-</v>
      </c>
      <c r="G125" s="152"/>
      <c r="H125" s="152"/>
      <c r="I125" s="152"/>
      <c r="J125" s="152"/>
      <c r="K125" s="152"/>
      <c r="L125" s="152"/>
      <c r="M125" s="152"/>
      <c r="N125" s="152"/>
      <c r="O125" s="152"/>
      <c r="P125" s="152"/>
      <c r="Q125" s="152"/>
      <c r="R125" s="152"/>
      <c r="S125" s="152"/>
      <c r="T125" s="152"/>
      <c r="U125" s="152"/>
      <c r="V125" s="152"/>
      <c r="W125" s="152"/>
      <c r="X125" s="152"/>
      <c r="Y125" s="152"/>
    </row>
    <row r="126" spans="1:25" s="1" customFormat="1" ht="12.75" customHeight="1" x14ac:dyDescent="0.2">
      <c r="A126" s="158" t="s">
        <v>2780</v>
      </c>
      <c r="B126" s="97" t="s">
        <v>2781</v>
      </c>
      <c r="C126" s="190" t="s">
        <v>2780</v>
      </c>
      <c r="D126" s="192">
        <v>635262</v>
      </c>
      <c r="E126" s="192">
        <v>792849.49</v>
      </c>
      <c r="F126" s="126">
        <f t="shared" si="3"/>
        <v>124.80669235685433</v>
      </c>
      <c r="G126" s="152"/>
      <c r="H126" s="152"/>
      <c r="I126" s="152"/>
      <c r="J126" s="152"/>
      <c r="K126" s="152"/>
      <c r="L126" s="152"/>
      <c r="M126" s="152"/>
      <c r="N126" s="152"/>
      <c r="O126" s="152"/>
      <c r="P126" s="152"/>
      <c r="Q126" s="152"/>
      <c r="R126" s="152"/>
      <c r="S126" s="152"/>
      <c r="T126" s="152"/>
      <c r="U126" s="152"/>
      <c r="V126" s="152"/>
      <c r="W126" s="152"/>
      <c r="X126" s="152"/>
      <c r="Y126" s="152"/>
    </row>
    <row r="127" spans="1:25" s="1" customFormat="1" ht="12.75" customHeight="1" x14ac:dyDescent="0.2">
      <c r="A127" s="158" t="s">
        <v>2782</v>
      </c>
      <c r="B127" s="97" t="s">
        <v>2783</v>
      </c>
      <c r="C127" s="190" t="s">
        <v>2782</v>
      </c>
      <c r="D127" s="192"/>
      <c r="E127" s="192"/>
      <c r="F127" s="126" t="str">
        <f t="shared" si="3"/>
        <v>-</v>
      </c>
      <c r="G127" s="152"/>
      <c r="H127" s="152"/>
      <c r="I127" s="152"/>
      <c r="J127" s="152"/>
      <c r="K127" s="152"/>
      <c r="L127" s="152"/>
      <c r="M127" s="152"/>
      <c r="N127" s="152"/>
      <c r="O127" s="152"/>
      <c r="P127" s="152"/>
      <c r="Q127" s="152"/>
      <c r="R127" s="152"/>
      <c r="S127" s="152"/>
      <c r="T127" s="152"/>
      <c r="U127" s="152"/>
      <c r="V127" s="152"/>
      <c r="W127" s="152"/>
      <c r="X127" s="152"/>
      <c r="Y127" s="152"/>
    </row>
    <row r="128" spans="1:25" s="1" customFormat="1" ht="12.75" customHeight="1" x14ac:dyDescent="0.2">
      <c r="A128" s="158" t="s">
        <v>2784</v>
      </c>
      <c r="B128" s="97" t="s">
        <v>2785</v>
      </c>
      <c r="C128" s="190" t="s">
        <v>2784</v>
      </c>
      <c r="D128" s="192"/>
      <c r="E128" s="192"/>
      <c r="F128" s="126" t="str">
        <f t="shared" si="3"/>
        <v>-</v>
      </c>
      <c r="G128" s="152"/>
      <c r="H128" s="152"/>
      <c r="I128" s="152"/>
      <c r="J128" s="152"/>
      <c r="K128" s="152"/>
      <c r="L128" s="152"/>
      <c r="M128" s="152"/>
      <c r="N128" s="152"/>
      <c r="O128" s="152"/>
      <c r="P128" s="152"/>
      <c r="Q128" s="152"/>
      <c r="R128" s="152"/>
      <c r="S128" s="152"/>
      <c r="T128" s="152"/>
      <c r="U128" s="152"/>
      <c r="V128" s="152"/>
      <c r="W128" s="152"/>
      <c r="X128" s="152"/>
      <c r="Y128" s="152"/>
    </row>
    <row r="129" spans="1:25" s="1" customFormat="1" ht="12.75" customHeight="1" x14ac:dyDescent="0.2">
      <c r="A129" s="158" t="s">
        <v>2786</v>
      </c>
      <c r="B129" s="97" t="s">
        <v>2787</v>
      </c>
      <c r="C129" s="190" t="s">
        <v>2786</v>
      </c>
      <c r="D129" s="191">
        <f>D130+D133+SUM(D134:D140)</f>
        <v>0</v>
      </c>
      <c r="E129" s="191">
        <f>E130+E133+SUM(E134:E140)</f>
        <v>0</v>
      </c>
      <c r="F129" s="126" t="str">
        <f t="shared" si="3"/>
        <v>-</v>
      </c>
      <c r="G129" s="152"/>
      <c r="H129" s="152"/>
      <c r="I129" s="152"/>
      <c r="J129" s="152"/>
      <c r="K129" s="152"/>
      <c r="L129" s="152"/>
      <c r="M129" s="152"/>
      <c r="N129" s="152"/>
      <c r="O129" s="152"/>
      <c r="P129" s="152"/>
      <c r="Q129" s="152"/>
      <c r="R129" s="152"/>
      <c r="S129" s="152"/>
      <c r="T129" s="152"/>
      <c r="U129" s="152"/>
      <c r="V129" s="152"/>
      <c r="W129" s="152"/>
      <c r="X129" s="152"/>
      <c r="Y129" s="152"/>
    </row>
    <row r="130" spans="1:25" s="1" customFormat="1" ht="12.75" customHeight="1" x14ac:dyDescent="0.2">
      <c r="A130" s="158" t="s">
        <v>2788</v>
      </c>
      <c r="B130" s="97" t="s">
        <v>2789</v>
      </c>
      <c r="C130" s="190" t="s">
        <v>2788</v>
      </c>
      <c r="D130" s="191">
        <f>SUM(D131:D132)</f>
        <v>0</v>
      </c>
      <c r="E130" s="191">
        <f>SUM(E131:E132)</f>
        <v>0</v>
      </c>
      <c r="F130" s="126" t="str">
        <f t="shared" si="3"/>
        <v>-</v>
      </c>
      <c r="G130" s="152"/>
      <c r="H130" s="152"/>
      <c r="I130" s="152"/>
      <c r="J130" s="152"/>
      <c r="K130" s="152"/>
      <c r="L130" s="152"/>
      <c r="M130" s="152"/>
      <c r="N130" s="152"/>
      <c r="O130" s="152"/>
      <c r="P130" s="152"/>
      <c r="Q130" s="152"/>
      <c r="R130" s="152"/>
      <c r="S130" s="152"/>
      <c r="T130" s="152"/>
      <c r="U130" s="152"/>
      <c r="V130" s="152"/>
      <c r="W130" s="152"/>
      <c r="X130" s="152"/>
      <c r="Y130" s="152"/>
    </row>
    <row r="131" spans="1:25" s="1" customFormat="1" ht="12.75" customHeight="1" x14ac:dyDescent="0.2">
      <c r="A131" s="158" t="s">
        <v>2790</v>
      </c>
      <c r="B131" s="97" t="s">
        <v>2791</v>
      </c>
      <c r="C131" s="190" t="s">
        <v>2790</v>
      </c>
      <c r="D131" s="192"/>
      <c r="E131" s="192"/>
      <c r="F131" s="126" t="str">
        <f t="shared" si="3"/>
        <v>-</v>
      </c>
      <c r="G131" s="152"/>
      <c r="H131" s="152"/>
      <c r="I131" s="152"/>
      <c r="J131" s="152"/>
      <c r="K131" s="152"/>
      <c r="L131" s="152"/>
      <c r="M131" s="152"/>
      <c r="N131" s="152"/>
      <c r="O131" s="152"/>
      <c r="P131" s="152"/>
      <c r="Q131" s="152"/>
      <c r="R131" s="152"/>
      <c r="S131" s="152"/>
      <c r="T131" s="152"/>
      <c r="U131" s="152"/>
      <c r="V131" s="152"/>
      <c r="W131" s="152"/>
      <c r="X131" s="152"/>
      <c r="Y131" s="152"/>
    </row>
    <row r="132" spans="1:25" s="1" customFormat="1" ht="12.75" customHeight="1" x14ac:dyDescent="0.2">
      <c r="A132" s="158" t="s">
        <v>2792</v>
      </c>
      <c r="B132" s="97" t="s">
        <v>2793</v>
      </c>
      <c r="C132" s="190" t="s">
        <v>2792</v>
      </c>
      <c r="D132" s="192"/>
      <c r="E132" s="192"/>
      <c r="F132" s="126" t="str">
        <f t="shared" si="3"/>
        <v>-</v>
      </c>
      <c r="G132" s="152"/>
      <c r="H132" s="152"/>
      <c r="I132" s="152"/>
      <c r="J132" s="152"/>
      <c r="K132" s="152"/>
      <c r="L132" s="152"/>
      <c r="M132" s="152"/>
      <c r="N132" s="152"/>
      <c r="O132" s="152"/>
      <c r="P132" s="152"/>
      <c r="Q132" s="152"/>
      <c r="R132" s="152"/>
      <c r="S132" s="152"/>
      <c r="T132" s="152"/>
      <c r="U132" s="152"/>
      <c r="V132" s="152"/>
      <c r="W132" s="152"/>
      <c r="X132" s="152"/>
      <c r="Y132" s="152"/>
    </row>
    <row r="133" spans="1:25" s="1" customFormat="1" ht="12.75" customHeight="1" x14ac:dyDescent="0.2">
      <c r="A133" s="158" t="s">
        <v>2794</v>
      </c>
      <c r="B133" s="97" t="s">
        <v>2795</v>
      </c>
      <c r="C133" s="190" t="s">
        <v>2794</v>
      </c>
      <c r="D133" s="192"/>
      <c r="E133" s="192"/>
      <c r="F133" s="126" t="str">
        <f t="shared" ref="F133:F141" si="4">IF(D133&gt;0,IF(E133/D133&gt;=100,"&gt;&gt;100",E133/D133*100),"-")</f>
        <v>-</v>
      </c>
      <c r="G133" s="152"/>
      <c r="H133" s="152"/>
      <c r="I133" s="152"/>
      <c r="J133" s="152"/>
      <c r="K133" s="152"/>
      <c r="L133" s="152"/>
      <c r="M133" s="152"/>
      <c r="N133" s="152"/>
      <c r="O133" s="152"/>
      <c r="P133" s="152"/>
      <c r="Q133" s="152"/>
      <c r="R133" s="152"/>
      <c r="S133" s="152"/>
      <c r="T133" s="152"/>
      <c r="U133" s="152"/>
      <c r="V133" s="152"/>
      <c r="W133" s="152"/>
      <c r="X133" s="152"/>
      <c r="Y133" s="152"/>
    </row>
    <row r="134" spans="1:25" s="1" customFormat="1" ht="12.75" customHeight="1" x14ac:dyDescent="0.2">
      <c r="A134" s="158" t="s">
        <v>2796</v>
      </c>
      <c r="B134" s="97" t="s">
        <v>2797</v>
      </c>
      <c r="C134" s="190" t="s">
        <v>2796</v>
      </c>
      <c r="D134" s="192"/>
      <c r="E134" s="192"/>
      <c r="F134" s="126" t="str">
        <f t="shared" si="4"/>
        <v>-</v>
      </c>
      <c r="G134" s="152"/>
      <c r="H134" s="152"/>
      <c r="I134" s="152"/>
      <c r="J134" s="152"/>
      <c r="K134" s="152"/>
      <c r="L134" s="152"/>
      <c r="M134" s="152"/>
      <c r="N134" s="152"/>
      <c r="O134" s="152"/>
      <c r="P134" s="152"/>
      <c r="Q134" s="152"/>
      <c r="R134" s="152"/>
      <c r="S134" s="152"/>
      <c r="T134" s="152"/>
      <c r="U134" s="152"/>
      <c r="V134" s="152"/>
      <c r="W134" s="152"/>
      <c r="X134" s="152"/>
      <c r="Y134" s="152"/>
    </row>
    <row r="135" spans="1:25" s="1" customFormat="1" ht="12.75" customHeight="1" x14ac:dyDescent="0.2">
      <c r="A135" s="158" t="s">
        <v>2798</v>
      </c>
      <c r="B135" s="97" t="s">
        <v>2799</v>
      </c>
      <c r="C135" s="190" t="s">
        <v>2798</v>
      </c>
      <c r="D135" s="192"/>
      <c r="E135" s="192"/>
      <c r="F135" s="126" t="str">
        <f t="shared" si="4"/>
        <v>-</v>
      </c>
      <c r="G135" s="152"/>
      <c r="H135" s="152"/>
      <c r="I135" s="152"/>
      <c r="J135" s="152"/>
      <c r="K135" s="152"/>
      <c r="L135" s="152"/>
      <c r="M135" s="152"/>
      <c r="N135" s="152"/>
      <c r="O135" s="152"/>
      <c r="P135" s="152"/>
      <c r="Q135" s="152"/>
      <c r="R135" s="152"/>
      <c r="S135" s="152"/>
      <c r="T135" s="152"/>
      <c r="U135" s="152"/>
      <c r="V135" s="152"/>
      <c r="W135" s="152"/>
      <c r="X135" s="152"/>
      <c r="Y135" s="152"/>
    </row>
    <row r="136" spans="1:25" s="1" customFormat="1" ht="12.75" customHeight="1" x14ac:dyDescent="0.2">
      <c r="A136" s="158" t="s">
        <v>2800</v>
      </c>
      <c r="B136" s="97" t="s">
        <v>2801</v>
      </c>
      <c r="C136" s="190" t="s">
        <v>2800</v>
      </c>
      <c r="D136" s="192"/>
      <c r="E136" s="192"/>
      <c r="F136" s="126" t="str">
        <f t="shared" si="4"/>
        <v>-</v>
      </c>
      <c r="G136" s="152"/>
      <c r="H136" s="152"/>
      <c r="I136" s="152"/>
      <c r="J136" s="152"/>
      <c r="K136" s="152"/>
      <c r="L136" s="152"/>
      <c r="M136" s="152"/>
      <c r="N136" s="152"/>
      <c r="O136" s="152"/>
      <c r="P136" s="152"/>
      <c r="Q136" s="152"/>
      <c r="R136" s="152"/>
      <c r="S136" s="152"/>
      <c r="T136" s="152"/>
      <c r="U136" s="152"/>
      <c r="V136" s="152"/>
      <c r="W136" s="152"/>
      <c r="X136" s="152"/>
      <c r="Y136" s="152"/>
    </row>
    <row r="137" spans="1:25" s="1" customFormat="1" ht="12.75" customHeight="1" x14ac:dyDescent="0.2">
      <c r="A137" s="158" t="s">
        <v>2802</v>
      </c>
      <c r="B137" s="97" t="s">
        <v>1646</v>
      </c>
      <c r="C137" s="190" t="s">
        <v>2802</v>
      </c>
      <c r="D137" s="192"/>
      <c r="E137" s="192"/>
      <c r="F137" s="126" t="str">
        <f t="shared" si="4"/>
        <v>-</v>
      </c>
      <c r="G137" s="152"/>
      <c r="H137" s="152"/>
      <c r="I137" s="152"/>
      <c r="J137" s="152"/>
      <c r="K137" s="152"/>
      <c r="L137" s="152"/>
      <c r="M137" s="152"/>
      <c r="N137" s="152"/>
      <c r="O137" s="152"/>
      <c r="P137" s="152"/>
      <c r="Q137" s="152"/>
      <c r="R137" s="152"/>
      <c r="S137" s="152"/>
      <c r="T137" s="152"/>
      <c r="U137" s="152"/>
      <c r="V137" s="152"/>
      <c r="W137" s="152"/>
      <c r="X137" s="152"/>
      <c r="Y137" s="152"/>
    </row>
    <row r="138" spans="1:25" s="1" customFormat="1" ht="24" customHeight="1" x14ac:dyDescent="0.2">
      <c r="A138" s="158" t="s">
        <v>2803</v>
      </c>
      <c r="B138" s="102" t="s">
        <v>2804</v>
      </c>
      <c r="C138" s="190" t="s">
        <v>2803</v>
      </c>
      <c r="D138" s="192"/>
      <c r="E138" s="192"/>
      <c r="F138" s="126" t="str">
        <f t="shared" si="4"/>
        <v>-</v>
      </c>
      <c r="G138" s="152"/>
      <c r="H138" s="152"/>
      <c r="I138" s="152"/>
      <c r="J138" s="152"/>
      <c r="K138" s="152"/>
      <c r="L138" s="152"/>
      <c r="M138" s="152"/>
      <c r="N138" s="152"/>
      <c r="O138" s="152"/>
      <c r="P138" s="152"/>
      <c r="Q138" s="152"/>
      <c r="R138" s="152"/>
      <c r="S138" s="152"/>
      <c r="T138" s="152"/>
      <c r="U138" s="152"/>
      <c r="V138" s="152"/>
      <c r="W138" s="152"/>
      <c r="X138" s="152"/>
      <c r="Y138" s="152"/>
    </row>
    <row r="139" spans="1:25" s="1" customFormat="1" ht="12.75" customHeight="1" x14ac:dyDescent="0.2">
      <c r="A139" s="158" t="s">
        <v>2805</v>
      </c>
      <c r="B139" s="97" t="s">
        <v>2806</v>
      </c>
      <c r="C139" s="190" t="s">
        <v>2805</v>
      </c>
      <c r="D139" s="192"/>
      <c r="E139" s="192"/>
      <c r="F139" s="126" t="str">
        <f t="shared" si="4"/>
        <v>-</v>
      </c>
      <c r="G139" s="152"/>
      <c r="H139" s="152"/>
      <c r="I139" s="152"/>
      <c r="J139" s="152"/>
      <c r="K139" s="152"/>
      <c r="L139" s="152"/>
      <c r="M139" s="152"/>
      <c r="N139" s="152"/>
      <c r="O139" s="152"/>
      <c r="P139" s="152"/>
      <c r="Q139" s="152"/>
      <c r="R139" s="152"/>
      <c r="S139" s="152"/>
      <c r="T139" s="152"/>
      <c r="U139" s="152"/>
      <c r="V139" s="152"/>
      <c r="W139" s="152"/>
      <c r="X139" s="152"/>
      <c r="Y139" s="152"/>
    </row>
    <row r="140" spans="1:25" s="1" customFormat="1" ht="12.75" customHeight="1" x14ac:dyDescent="0.2">
      <c r="A140" s="158" t="s">
        <v>2807</v>
      </c>
      <c r="B140" s="97" t="s">
        <v>2808</v>
      </c>
      <c r="C140" s="190" t="s">
        <v>2807</v>
      </c>
      <c r="D140" s="192"/>
      <c r="E140" s="192"/>
      <c r="F140" s="126" t="str">
        <f t="shared" si="4"/>
        <v>-</v>
      </c>
      <c r="G140" s="152"/>
      <c r="H140" s="152"/>
      <c r="I140" s="152"/>
      <c r="J140" s="152"/>
      <c r="K140" s="152"/>
      <c r="L140" s="152"/>
      <c r="M140" s="152"/>
      <c r="N140" s="152"/>
      <c r="O140" s="152"/>
      <c r="P140" s="152"/>
      <c r="Q140" s="152"/>
      <c r="R140" s="152"/>
      <c r="S140" s="152"/>
      <c r="T140" s="152"/>
      <c r="U140" s="152"/>
      <c r="V140" s="152"/>
      <c r="W140" s="152"/>
      <c r="X140" s="152"/>
      <c r="Y140" s="152"/>
    </row>
    <row r="141" spans="1:25" s="1" customFormat="1" ht="12.75" customHeight="1" x14ac:dyDescent="0.2">
      <c r="A141" s="193"/>
      <c r="B141" s="194" t="s">
        <v>2809</v>
      </c>
      <c r="C141" s="195" t="s">
        <v>2810</v>
      </c>
      <c r="D141" s="196">
        <f>D5+D22+D28+D35+D75+D82+D89+D107+D114+D129</f>
        <v>10921541</v>
      </c>
      <c r="E141" s="196">
        <f>E5+E22+E28+E35+E75+E82+E89+E107+E114+E129</f>
        <v>12285387.43</v>
      </c>
      <c r="F141" s="197">
        <f t="shared" si="4"/>
        <v>112.48767394637808</v>
      </c>
      <c r="G141" s="152"/>
      <c r="H141" s="152"/>
      <c r="I141" s="152"/>
      <c r="J141" s="152"/>
      <c r="K141" s="152"/>
      <c r="L141" s="152"/>
      <c r="M141" s="152"/>
      <c r="N141" s="152"/>
      <c r="O141" s="152"/>
      <c r="P141" s="152"/>
      <c r="Q141" s="152"/>
      <c r="R141" s="152"/>
      <c r="S141" s="152"/>
      <c r="T141" s="152"/>
      <c r="U141" s="152"/>
      <c r="V141" s="152"/>
      <c r="W141" s="152"/>
      <c r="X141" s="152"/>
      <c r="Y141" s="152"/>
    </row>
    <row r="142" spans="1:25" s="1" customFormat="1" ht="12" customHeight="1" x14ac:dyDescent="0.2">
      <c r="A142" s="129"/>
      <c r="B142" s="130"/>
      <c r="C142" s="198"/>
      <c r="D142" s="132"/>
      <c r="E142" s="132"/>
      <c r="F142" s="152"/>
      <c r="G142" s="152"/>
      <c r="H142" s="152"/>
      <c r="I142" s="152"/>
      <c r="J142" s="152"/>
      <c r="K142" s="152"/>
      <c r="L142" s="152"/>
      <c r="M142" s="152"/>
      <c r="N142" s="152"/>
      <c r="O142" s="152"/>
      <c r="P142" s="152"/>
      <c r="Q142" s="152"/>
      <c r="R142" s="152"/>
      <c r="S142" s="152"/>
      <c r="T142" s="152"/>
      <c r="U142" s="152"/>
      <c r="V142" s="152"/>
      <c r="W142" s="152"/>
      <c r="X142" s="152"/>
      <c r="Y142" s="152"/>
    </row>
    <row r="143" spans="1:25" s="1" customFormat="1" ht="12" customHeight="1" x14ac:dyDescent="0.2">
      <c r="A143" s="129"/>
      <c r="B143" s="130"/>
      <c r="C143" s="198"/>
      <c r="D143" s="330"/>
      <c r="E143" s="331"/>
      <c r="F143" s="152"/>
      <c r="G143" s="152"/>
      <c r="H143" s="152"/>
      <c r="I143" s="152"/>
      <c r="J143" s="152"/>
      <c r="K143" s="152"/>
      <c r="L143" s="152"/>
      <c r="M143" s="152"/>
      <c r="N143" s="152"/>
      <c r="O143" s="152"/>
      <c r="P143" s="152"/>
      <c r="Q143" s="152"/>
      <c r="R143" s="152"/>
      <c r="S143" s="152"/>
      <c r="T143" s="152"/>
      <c r="U143" s="152"/>
      <c r="V143" s="152"/>
      <c r="W143" s="152"/>
      <c r="X143" s="152"/>
      <c r="Y143" s="152"/>
    </row>
    <row r="144" spans="1:25" s="1" customFormat="1" ht="12" customHeight="1" x14ac:dyDescent="0.2">
      <c r="A144" s="129"/>
      <c r="B144" s="130"/>
      <c r="C144" s="198"/>
      <c r="D144" s="132"/>
      <c r="E144" s="132"/>
      <c r="F144" s="152"/>
      <c r="G144" s="152"/>
      <c r="H144" s="152"/>
      <c r="I144" s="152"/>
      <c r="J144" s="152"/>
      <c r="K144" s="152"/>
      <c r="L144" s="152"/>
      <c r="M144" s="152"/>
      <c r="N144" s="152"/>
      <c r="O144" s="152"/>
      <c r="P144" s="152"/>
      <c r="Q144" s="152"/>
      <c r="R144" s="152"/>
      <c r="S144" s="152"/>
      <c r="T144" s="152"/>
      <c r="U144" s="152"/>
      <c r="V144" s="152"/>
      <c r="W144" s="152"/>
      <c r="X144" s="152"/>
      <c r="Y144" s="152"/>
    </row>
    <row r="145" spans="1:25" s="1" customFormat="1" ht="12" customHeight="1" x14ac:dyDescent="0.2">
      <c r="A145" s="129"/>
      <c r="B145" s="130"/>
      <c r="C145" s="198"/>
      <c r="D145" s="132"/>
      <c r="E145" s="132"/>
      <c r="F145" s="152"/>
      <c r="G145" s="152"/>
      <c r="H145" s="152"/>
      <c r="I145" s="152"/>
      <c r="J145" s="152"/>
      <c r="K145" s="152"/>
      <c r="L145" s="152"/>
      <c r="M145" s="152"/>
      <c r="N145" s="152"/>
      <c r="O145" s="152"/>
      <c r="P145" s="152"/>
      <c r="Q145" s="152"/>
      <c r="R145" s="152"/>
      <c r="S145" s="152"/>
      <c r="T145" s="152"/>
      <c r="U145" s="152"/>
      <c r="V145" s="152"/>
      <c r="W145" s="152"/>
      <c r="X145" s="152"/>
      <c r="Y145" s="152"/>
    </row>
    <row r="146" spans="1:25" s="1" customFormat="1" ht="12" customHeight="1" x14ac:dyDescent="0.2">
      <c r="A146" s="129"/>
      <c r="B146" s="130"/>
      <c r="C146" s="198"/>
      <c r="D146" s="132"/>
      <c r="E146" s="132"/>
      <c r="F146" s="152"/>
      <c r="G146" s="152"/>
      <c r="H146" s="152"/>
      <c r="I146" s="152"/>
      <c r="J146" s="152"/>
      <c r="K146" s="152"/>
      <c r="L146" s="152"/>
      <c r="M146" s="152"/>
      <c r="N146" s="152"/>
      <c r="O146" s="152"/>
      <c r="P146" s="152"/>
      <c r="Q146" s="152"/>
      <c r="R146" s="152"/>
      <c r="S146" s="152"/>
      <c r="T146" s="152"/>
      <c r="U146" s="152"/>
      <c r="V146" s="152"/>
      <c r="W146" s="152"/>
      <c r="X146" s="152"/>
      <c r="Y146" s="152"/>
    </row>
    <row r="147" spans="1:25" s="1" customFormat="1" ht="12" customHeight="1" x14ac:dyDescent="0.2">
      <c r="A147" s="129"/>
      <c r="B147" s="130"/>
      <c r="C147" s="198"/>
      <c r="D147" s="132"/>
      <c r="E147" s="132"/>
      <c r="F147" s="152"/>
      <c r="G147" s="152"/>
      <c r="H147" s="152"/>
      <c r="I147" s="152"/>
      <c r="J147" s="152"/>
      <c r="K147" s="152"/>
      <c r="L147" s="152"/>
      <c r="M147" s="152"/>
      <c r="N147" s="152"/>
      <c r="O147" s="152"/>
      <c r="P147" s="152"/>
      <c r="Q147" s="152"/>
      <c r="R147" s="152"/>
      <c r="S147" s="152"/>
      <c r="T147" s="152"/>
      <c r="U147" s="152"/>
      <c r="V147" s="152"/>
      <c r="W147" s="152"/>
      <c r="X147" s="152"/>
      <c r="Y147" s="152"/>
    </row>
    <row r="148" spans="1:25" s="1" customFormat="1" ht="12" customHeight="1" x14ac:dyDescent="0.2">
      <c r="A148" s="129"/>
      <c r="B148" s="130"/>
      <c r="C148" s="198"/>
      <c r="D148" s="132"/>
      <c r="E148" s="132"/>
      <c r="F148" s="152"/>
      <c r="G148" s="152"/>
      <c r="H148" s="152"/>
      <c r="I148" s="152"/>
      <c r="J148" s="152"/>
      <c r="K148" s="152"/>
      <c r="L148" s="152"/>
      <c r="M148" s="152"/>
      <c r="N148" s="152"/>
      <c r="O148" s="152"/>
      <c r="P148" s="152"/>
      <c r="Q148" s="152"/>
      <c r="R148" s="152"/>
      <c r="S148" s="152"/>
      <c r="T148" s="152"/>
      <c r="U148" s="152"/>
      <c r="V148" s="152"/>
      <c r="W148" s="152"/>
      <c r="X148" s="152"/>
      <c r="Y148" s="152"/>
    </row>
    <row r="149" spans="1:25" s="1" customFormat="1" ht="12" customHeight="1" x14ac:dyDescent="0.2">
      <c r="A149" s="129"/>
      <c r="B149" s="130"/>
      <c r="C149" s="198"/>
      <c r="D149" s="132"/>
      <c r="E149" s="132"/>
      <c r="F149" s="152"/>
      <c r="G149" s="152"/>
      <c r="H149" s="152"/>
      <c r="I149" s="152"/>
      <c r="J149" s="152"/>
      <c r="K149" s="152"/>
      <c r="L149" s="152"/>
      <c r="M149" s="152"/>
      <c r="N149" s="152"/>
      <c r="O149" s="152"/>
      <c r="P149" s="152"/>
      <c r="Q149" s="152"/>
      <c r="R149" s="152"/>
      <c r="S149" s="152"/>
      <c r="T149" s="152"/>
      <c r="U149" s="152"/>
      <c r="V149" s="152"/>
      <c r="W149" s="152"/>
      <c r="X149" s="152"/>
      <c r="Y149" s="152"/>
    </row>
    <row r="150" spans="1:25" s="1" customFormat="1" ht="12" customHeight="1" x14ac:dyDescent="0.2">
      <c r="A150" s="129"/>
      <c r="B150" s="130"/>
      <c r="C150" s="198"/>
      <c r="D150" s="132"/>
      <c r="E150" s="132"/>
      <c r="F150" s="152"/>
      <c r="G150" s="152"/>
      <c r="H150" s="152"/>
      <c r="I150" s="152"/>
      <c r="J150" s="152"/>
      <c r="K150" s="152"/>
      <c r="L150" s="152"/>
      <c r="M150" s="152"/>
      <c r="N150" s="152"/>
      <c r="O150" s="152"/>
      <c r="P150" s="152"/>
      <c r="Q150" s="152"/>
      <c r="R150" s="152"/>
      <c r="S150" s="152"/>
      <c r="T150" s="152"/>
      <c r="U150" s="152"/>
      <c r="V150" s="152"/>
      <c r="W150" s="152"/>
      <c r="X150" s="152"/>
      <c r="Y150" s="152"/>
    </row>
    <row r="151" spans="1:25" s="1" customFormat="1" ht="12" customHeight="1" x14ac:dyDescent="0.2">
      <c r="A151" s="129"/>
      <c r="B151" s="130"/>
      <c r="C151" s="198"/>
      <c r="D151" s="132"/>
      <c r="E151" s="132"/>
      <c r="F151" s="152"/>
      <c r="G151" s="152"/>
      <c r="H151" s="152"/>
      <c r="I151" s="152"/>
      <c r="J151" s="152"/>
      <c r="K151" s="152"/>
      <c r="L151" s="152"/>
      <c r="M151" s="152"/>
      <c r="N151" s="152"/>
      <c r="O151" s="152"/>
      <c r="P151" s="152"/>
      <c r="Q151" s="152"/>
      <c r="R151" s="152"/>
      <c r="S151" s="152"/>
      <c r="T151" s="152"/>
      <c r="U151" s="152"/>
      <c r="V151" s="152"/>
      <c r="W151" s="152"/>
      <c r="X151" s="152"/>
      <c r="Y151" s="152"/>
    </row>
    <row r="152" spans="1:25" s="1" customFormat="1" ht="12" customHeight="1" x14ac:dyDescent="0.2">
      <c r="A152" s="129"/>
      <c r="B152" s="130"/>
      <c r="C152" s="198"/>
      <c r="D152" s="132"/>
      <c r="E152" s="13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5" s="1" customFormat="1" ht="12" customHeight="1" x14ac:dyDescent="0.2">
      <c r="A153" s="129"/>
      <c r="B153" s="130"/>
      <c r="C153" s="198"/>
      <c r="D153" s="132"/>
      <c r="E153" s="13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5" s="1" customFormat="1" ht="12" customHeight="1" x14ac:dyDescent="0.2">
      <c r="A154" s="129"/>
      <c r="B154" s="130"/>
      <c r="C154" s="198"/>
      <c r="D154" s="132"/>
      <c r="E154" s="13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5" s="1" customFormat="1" ht="12.75" customHeight="1" x14ac:dyDescent="0.2">
      <c r="A155" s="129"/>
      <c r="B155" s="130"/>
      <c r="C155" s="198"/>
      <c r="D155" s="132"/>
      <c r="E155" s="13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5" s="1" customFormat="1" ht="12.75" customHeight="1" x14ac:dyDescent="0.2">
      <c r="A156" s="129"/>
      <c r="B156" s="130"/>
      <c r="C156" s="198"/>
      <c r="D156" s="132"/>
      <c r="E156" s="132"/>
      <c r="F156" s="152"/>
      <c r="G156" s="152"/>
      <c r="H156" s="152"/>
      <c r="I156" s="152"/>
      <c r="J156" s="152"/>
      <c r="K156" s="152"/>
      <c r="L156" s="152"/>
      <c r="M156" s="152"/>
      <c r="N156" s="152"/>
      <c r="O156" s="152"/>
      <c r="P156" s="152"/>
      <c r="Q156" s="152"/>
      <c r="R156" s="152"/>
      <c r="S156" s="152"/>
      <c r="T156" s="152"/>
      <c r="U156" s="152"/>
      <c r="V156" s="152"/>
      <c r="W156" s="152"/>
      <c r="X156" s="152"/>
      <c r="Y156" s="152"/>
    </row>
    <row r="157" spans="1:25" s="1" customFormat="1" ht="12.75" customHeight="1" x14ac:dyDescent="0.2">
      <c r="A157" s="129"/>
      <c r="B157" s="130"/>
      <c r="C157" s="198"/>
      <c r="D157" s="132"/>
      <c r="E157" s="132"/>
      <c r="F157" s="152"/>
      <c r="G157" s="152"/>
      <c r="H157" s="152"/>
      <c r="I157" s="152"/>
      <c r="J157" s="152"/>
      <c r="K157" s="152"/>
      <c r="L157" s="152"/>
      <c r="M157" s="152"/>
      <c r="N157" s="152"/>
      <c r="O157" s="152"/>
      <c r="P157" s="152"/>
      <c r="Q157" s="152"/>
      <c r="R157" s="152"/>
      <c r="S157" s="152"/>
      <c r="T157" s="152"/>
      <c r="U157" s="152"/>
      <c r="V157" s="152"/>
      <c r="W157" s="152"/>
      <c r="X157" s="152"/>
      <c r="Y157" s="152"/>
    </row>
    <row r="158" spans="1:25" s="1" customFormat="1" ht="12.75" customHeight="1" x14ac:dyDescent="0.2">
      <c r="A158" s="129"/>
      <c r="B158" s="130"/>
      <c r="C158" s="198"/>
      <c r="D158" s="132"/>
      <c r="E158" s="132"/>
      <c r="F158" s="152"/>
      <c r="G158" s="152"/>
      <c r="H158" s="152"/>
      <c r="I158" s="152"/>
      <c r="J158" s="152"/>
      <c r="K158" s="152"/>
      <c r="L158" s="152"/>
      <c r="M158" s="152"/>
      <c r="N158" s="152"/>
      <c r="O158" s="152"/>
      <c r="P158" s="152"/>
      <c r="Q158" s="152"/>
      <c r="R158" s="152"/>
      <c r="S158" s="152"/>
      <c r="T158" s="152"/>
      <c r="U158" s="152"/>
      <c r="V158" s="152"/>
      <c r="W158" s="152"/>
      <c r="X158" s="152"/>
      <c r="Y158" s="152"/>
    </row>
    <row r="159" spans="1:25" s="1" customFormat="1" ht="12.75" customHeight="1" x14ac:dyDescent="0.2">
      <c r="A159" s="129"/>
      <c r="B159" s="130"/>
      <c r="C159" s="198"/>
      <c r="D159" s="132"/>
      <c r="E159" s="132"/>
      <c r="F159" s="152"/>
      <c r="G159" s="152"/>
      <c r="H159" s="152"/>
      <c r="I159" s="152"/>
      <c r="J159" s="152"/>
      <c r="K159" s="152"/>
      <c r="L159" s="152"/>
      <c r="M159" s="152"/>
      <c r="N159" s="152"/>
      <c r="O159" s="152"/>
      <c r="P159" s="152"/>
      <c r="Q159" s="152"/>
      <c r="R159" s="152"/>
      <c r="S159" s="152"/>
      <c r="T159" s="152"/>
      <c r="U159" s="152"/>
      <c r="V159" s="152"/>
      <c r="W159" s="152"/>
      <c r="X159" s="152"/>
      <c r="Y159" s="152"/>
    </row>
    <row r="160" spans="1:25" s="1" customFormat="1" ht="12.75" customHeight="1" x14ac:dyDescent="0.2">
      <c r="A160" s="129"/>
      <c r="B160" s="130"/>
      <c r="C160" s="198"/>
      <c r="D160" s="132"/>
      <c r="E160" s="132"/>
      <c r="F160" s="152"/>
      <c r="G160" s="152"/>
      <c r="H160" s="152"/>
      <c r="I160" s="152"/>
      <c r="J160" s="152"/>
      <c r="K160" s="152"/>
      <c r="L160" s="152"/>
      <c r="M160" s="152"/>
      <c r="N160" s="152"/>
      <c r="O160" s="152"/>
      <c r="P160" s="152"/>
      <c r="Q160" s="152"/>
      <c r="R160" s="152"/>
      <c r="S160" s="152"/>
      <c r="T160" s="152"/>
      <c r="U160" s="152"/>
      <c r="V160" s="152"/>
      <c r="W160" s="152"/>
      <c r="X160" s="152"/>
      <c r="Y160" s="152"/>
    </row>
    <row r="161" spans="1:25" s="1" customFormat="1" ht="12.75" customHeight="1" x14ac:dyDescent="0.2">
      <c r="A161" s="129"/>
      <c r="B161" s="130"/>
      <c r="C161" s="198"/>
      <c r="D161" s="132"/>
      <c r="E161" s="132"/>
      <c r="F161" s="152"/>
      <c r="G161" s="152"/>
      <c r="H161" s="152"/>
      <c r="I161" s="152"/>
      <c r="J161" s="152"/>
      <c r="K161" s="152"/>
      <c r="L161" s="152"/>
      <c r="M161" s="152"/>
      <c r="N161" s="152"/>
      <c r="O161" s="152"/>
      <c r="P161" s="152"/>
      <c r="Q161" s="152"/>
      <c r="R161" s="152"/>
      <c r="S161" s="152"/>
      <c r="T161" s="152"/>
      <c r="U161" s="152"/>
      <c r="V161" s="152"/>
      <c r="W161" s="152"/>
      <c r="X161" s="152"/>
      <c r="Y161" s="152"/>
    </row>
    <row r="162" spans="1:25" s="1" customFormat="1" ht="12.75" customHeight="1" x14ac:dyDescent="0.2">
      <c r="A162" s="129"/>
      <c r="B162" s="130"/>
      <c r="C162" s="198"/>
      <c r="D162" s="132"/>
      <c r="E162" s="132"/>
      <c r="F162" s="152"/>
      <c r="G162" s="152"/>
      <c r="H162" s="152"/>
      <c r="I162" s="152"/>
      <c r="J162" s="152"/>
      <c r="K162" s="152"/>
      <c r="L162" s="152"/>
      <c r="M162" s="152"/>
      <c r="N162" s="152"/>
      <c r="O162" s="152"/>
      <c r="P162" s="152"/>
      <c r="Q162" s="152"/>
      <c r="R162" s="152"/>
      <c r="S162" s="152"/>
      <c r="T162" s="152"/>
      <c r="U162" s="152"/>
      <c r="V162" s="152"/>
      <c r="W162" s="152"/>
      <c r="X162" s="152"/>
      <c r="Y162" s="152"/>
    </row>
    <row r="163" spans="1:25" s="1" customFormat="1" ht="12.75" customHeight="1" x14ac:dyDescent="0.2">
      <c r="A163" s="129"/>
      <c r="B163" s="130"/>
      <c r="C163" s="198"/>
      <c r="D163" s="132"/>
      <c r="E163" s="13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s="1" customFormat="1" ht="12.75" customHeight="1" x14ac:dyDescent="0.2">
      <c r="A164" s="129"/>
      <c r="B164" s="130"/>
      <c r="C164" s="198"/>
      <c r="D164" s="132"/>
      <c r="E164" s="132"/>
      <c r="F164" s="152"/>
      <c r="G164" s="152"/>
      <c r="H164" s="152"/>
      <c r="I164" s="152"/>
      <c r="J164" s="152"/>
      <c r="K164" s="152"/>
      <c r="L164" s="152"/>
      <c r="M164" s="152"/>
      <c r="N164" s="152"/>
      <c r="O164" s="152"/>
      <c r="P164" s="152"/>
      <c r="Q164" s="152"/>
      <c r="R164" s="152"/>
      <c r="S164" s="152"/>
      <c r="T164" s="152"/>
      <c r="U164" s="152"/>
      <c r="V164" s="152"/>
      <c r="W164" s="152"/>
      <c r="X164" s="152"/>
      <c r="Y164" s="152"/>
    </row>
    <row r="165" spans="1:25" s="1" customFormat="1" ht="12.75" customHeight="1" x14ac:dyDescent="0.2">
      <c r="A165" s="129"/>
      <c r="B165" s="130"/>
      <c r="C165" s="198"/>
      <c r="D165" s="132"/>
      <c r="E165" s="132"/>
      <c r="F165" s="152"/>
      <c r="G165" s="152"/>
      <c r="H165" s="152"/>
      <c r="I165" s="152"/>
      <c r="J165" s="152"/>
      <c r="K165" s="152"/>
      <c r="L165" s="152"/>
      <c r="M165" s="152"/>
      <c r="N165" s="152"/>
      <c r="O165" s="152"/>
      <c r="P165" s="152"/>
      <c r="Q165" s="152"/>
      <c r="R165" s="152"/>
      <c r="S165" s="152"/>
      <c r="T165" s="152"/>
      <c r="U165" s="152"/>
      <c r="V165" s="152"/>
      <c r="W165" s="152"/>
      <c r="X165" s="152"/>
      <c r="Y165" s="152"/>
    </row>
    <row r="166" spans="1:25" s="1" customFormat="1" ht="12.75" customHeight="1" x14ac:dyDescent="0.2">
      <c r="A166" s="129"/>
      <c r="B166" s="130"/>
      <c r="C166" s="198"/>
      <c r="D166" s="132"/>
      <c r="E166" s="132"/>
      <c r="F166" s="152"/>
      <c r="G166" s="152"/>
      <c r="H166" s="152"/>
      <c r="I166" s="152"/>
      <c r="J166" s="152"/>
      <c r="K166" s="152"/>
      <c r="L166" s="152"/>
      <c r="M166" s="152"/>
      <c r="N166" s="152"/>
      <c r="O166" s="152"/>
      <c r="P166" s="152"/>
      <c r="Q166" s="152"/>
      <c r="R166" s="152"/>
      <c r="S166" s="152"/>
      <c r="T166" s="152"/>
      <c r="U166" s="152"/>
      <c r="V166" s="152"/>
      <c r="W166" s="152"/>
      <c r="X166" s="152"/>
      <c r="Y166" s="152"/>
    </row>
    <row r="167" spans="1:25" s="1" customFormat="1" ht="12.75" customHeight="1" x14ac:dyDescent="0.2">
      <c r="A167" s="129"/>
      <c r="B167" s="130"/>
      <c r="C167" s="198"/>
      <c r="D167" s="132"/>
      <c r="E167" s="132"/>
      <c r="F167" s="152"/>
      <c r="G167" s="152"/>
      <c r="H167" s="152"/>
      <c r="I167" s="152"/>
      <c r="J167" s="152"/>
      <c r="K167" s="152"/>
      <c r="L167" s="152"/>
      <c r="M167" s="152"/>
      <c r="N167" s="152"/>
      <c r="O167" s="152"/>
      <c r="P167" s="152"/>
      <c r="Q167" s="152"/>
      <c r="R167" s="152"/>
      <c r="S167" s="152"/>
      <c r="T167" s="152"/>
      <c r="U167" s="152"/>
      <c r="V167" s="152"/>
      <c r="W167" s="152"/>
      <c r="X167" s="152"/>
      <c r="Y167" s="152"/>
    </row>
    <row r="168" spans="1:25" s="1" customFormat="1" ht="12.75" customHeight="1" x14ac:dyDescent="0.2">
      <c r="A168" s="129"/>
      <c r="B168" s="130"/>
      <c r="C168" s="198"/>
      <c r="D168" s="132"/>
      <c r="E168" s="132"/>
      <c r="F168" s="152"/>
      <c r="G168" s="152"/>
      <c r="H168" s="152"/>
      <c r="I168" s="152"/>
      <c r="J168" s="152"/>
      <c r="K168" s="152"/>
      <c r="L168" s="152"/>
      <c r="M168" s="152"/>
      <c r="N168" s="152"/>
      <c r="O168" s="152"/>
      <c r="P168" s="152"/>
      <c r="Q168" s="152"/>
      <c r="R168" s="152"/>
      <c r="S168" s="152"/>
      <c r="T168" s="152"/>
      <c r="U168" s="152"/>
      <c r="V168" s="152"/>
      <c r="W168" s="152"/>
      <c r="X168" s="152"/>
      <c r="Y168" s="152"/>
    </row>
    <row r="169" spans="1:25" s="1" customFormat="1" ht="12.75" customHeight="1" x14ac:dyDescent="0.2">
      <c r="A169" s="129"/>
      <c r="B169" s="130"/>
      <c r="C169" s="198"/>
      <c r="D169" s="132"/>
      <c r="E169" s="132"/>
      <c r="F169" s="152"/>
      <c r="G169" s="152"/>
      <c r="H169" s="152"/>
      <c r="I169" s="152"/>
      <c r="J169" s="152"/>
      <c r="K169" s="152"/>
      <c r="L169" s="152"/>
      <c r="M169" s="152"/>
      <c r="N169" s="152"/>
      <c r="O169" s="152"/>
      <c r="P169" s="152"/>
      <c r="Q169" s="152"/>
      <c r="R169" s="152"/>
      <c r="S169" s="152"/>
      <c r="T169" s="152"/>
      <c r="U169" s="152"/>
      <c r="V169" s="152"/>
      <c r="W169" s="152"/>
      <c r="X169" s="152"/>
      <c r="Y169" s="152"/>
    </row>
    <row r="170" spans="1:25" s="1" customFormat="1" ht="12.75" customHeight="1" x14ac:dyDescent="0.2">
      <c r="A170" s="129"/>
      <c r="B170" s="130"/>
      <c r="C170" s="198"/>
      <c r="D170" s="132"/>
      <c r="E170" s="132"/>
      <c r="F170" s="152"/>
      <c r="G170" s="152"/>
      <c r="H170" s="152"/>
      <c r="I170" s="152"/>
      <c r="J170" s="152"/>
      <c r="K170" s="152"/>
      <c r="L170" s="152"/>
      <c r="M170" s="152"/>
      <c r="N170" s="152"/>
      <c r="O170" s="152"/>
      <c r="P170" s="152"/>
      <c r="Q170" s="152"/>
      <c r="R170" s="152"/>
      <c r="S170" s="152"/>
      <c r="T170" s="152"/>
      <c r="U170" s="152"/>
      <c r="V170" s="152"/>
      <c r="W170" s="152"/>
      <c r="X170" s="152"/>
      <c r="Y170" s="152"/>
    </row>
    <row r="171" spans="1:25" s="1" customFormat="1" ht="12.75" customHeight="1" x14ac:dyDescent="0.2">
      <c r="A171" s="129"/>
      <c r="B171" s="130"/>
      <c r="C171" s="198"/>
      <c r="D171" s="132"/>
      <c r="E171" s="132"/>
      <c r="F171" s="152"/>
      <c r="G171" s="152"/>
      <c r="H171" s="152"/>
      <c r="I171" s="152"/>
      <c r="J171" s="152"/>
      <c r="K171" s="152"/>
      <c r="L171" s="152"/>
      <c r="M171" s="152"/>
      <c r="N171" s="152"/>
      <c r="O171" s="152"/>
      <c r="P171" s="152"/>
      <c r="Q171" s="152"/>
      <c r="R171" s="152"/>
      <c r="S171" s="152"/>
      <c r="T171" s="152"/>
      <c r="U171" s="152"/>
      <c r="V171" s="152"/>
      <c r="W171" s="152"/>
      <c r="X171" s="152"/>
      <c r="Y171" s="152"/>
    </row>
    <row r="172" spans="1:25" s="1" customFormat="1" ht="12.75" customHeight="1" x14ac:dyDescent="0.2">
      <c r="A172" s="129"/>
      <c r="B172" s="130"/>
      <c r="C172" s="198"/>
      <c r="D172" s="132"/>
      <c r="E172" s="132"/>
      <c r="F172" s="152"/>
      <c r="G172" s="152"/>
      <c r="H172" s="152"/>
      <c r="I172" s="152"/>
      <c r="J172" s="152"/>
      <c r="K172" s="152"/>
      <c r="L172" s="152"/>
      <c r="M172" s="152"/>
      <c r="N172" s="152"/>
      <c r="O172" s="152"/>
      <c r="P172" s="152"/>
      <c r="Q172" s="152"/>
      <c r="R172" s="152"/>
      <c r="S172" s="152"/>
      <c r="T172" s="152"/>
      <c r="U172" s="152"/>
      <c r="V172" s="152"/>
      <c r="W172" s="152"/>
      <c r="X172" s="152"/>
      <c r="Y172" s="152"/>
    </row>
    <row r="173" spans="1:25" s="1" customFormat="1" ht="12.75" customHeight="1" x14ac:dyDescent="0.2">
      <c r="A173" s="129"/>
      <c r="B173" s="130"/>
      <c r="C173" s="198"/>
      <c r="D173" s="132"/>
      <c r="E173" s="132"/>
      <c r="F173" s="152"/>
      <c r="G173" s="152"/>
      <c r="H173" s="152"/>
      <c r="I173" s="152"/>
      <c r="J173" s="152"/>
      <c r="K173" s="152"/>
      <c r="L173" s="152"/>
      <c r="M173" s="152"/>
      <c r="N173" s="152"/>
      <c r="O173" s="152"/>
      <c r="P173" s="152"/>
      <c r="Q173" s="152"/>
      <c r="R173" s="152"/>
      <c r="S173" s="152"/>
      <c r="T173" s="152"/>
      <c r="U173" s="152"/>
      <c r="V173" s="152"/>
      <c r="W173" s="152"/>
      <c r="X173" s="152"/>
      <c r="Y173" s="152"/>
    </row>
    <row r="174" spans="1:25" s="1" customFormat="1" ht="12.75" customHeight="1" x14ac:dyDescent="0.2">
      <c r="A174" s="129"/>
      <c r="B174" s="130"/>
      <c r="C174" s="198"/>
      <c r="D174" s="132"/>
      <c r="E174" s="132"/>
      <c r="F174" s="152"/>
      <c r="G174" s="152"/>
      <c r="H174" s="152"/>
      <c r="I174" s="152"/>
      <c r="J174" s="152"/>
      <c r="K174" s="152"/>
      <c r="L174" s="152"/>
      <c r="M174" s="152"/>
      <c r="N174" s="152"/>
      <c r="O174" s="152"/>
      <c r="P174" s="152"/>
      <c r="Q174" s="152"/>
      <c r="R174" s="152"/>
      <c r="S174" s="152"/>
      <c r="T174" s="152"/>
      <c r="U174" s="152"/>
      <c r="V174" s="152"/>
      <c r="W174" s="152"/>
      <c r="X174" s="152"/>
      <c r="Y174" s="152"/>
    </row>
    <row r="175" spans="1:25" s="1" customFormat="1" ht="12.75" customHeight="1" x14ac:dyDescent="0.2">
      <c r="A175" s="129"/>
      <c r="B175" s="130"/>
      <c r="C175" s="198"/>
      <c r="D175" s="132"/>
      <c r="E175" s="132"/>
      <c r="F175" s="152"/>
      <c r="G175" s="152"/>
      <c r="H175" s="152"/>
      <c r="I175" s="152"/>
      <c r="J175" s="152"/>
      <c r="K175" s="152"/>
      <c r="L175" s="152"/>
      <c r="M175" s="152"/>
      <c r="N175" s="152"/>
      <c r="O175" s="152"/>
      <c r="P175" s="152"/>
      <c r="Q175" s="152"/>
      <c r="R175" s="152"/>
      <c r="S175" s="152"/>
      <c r="T175" s="152"/>
      <c r="U175" s="152"/>
      <c r="V175" s="152"/>
      <c r="W175" s="152"/>
      <c r="X175" s="152"/>
      <c r="Y175" s="152"/>
    </row>
    <row r="176" spans="1:25" s="1" customFormat="1" ht="12.75" customHeight="1" x14ac:dyDescent="0.2">
      <c r="A176" s="129"/>
      <c r="B176" s="130"/>
      <c r="C176" s="198"/>
      <c r="D176" s="132"/>
      <c r="E176" s="132"/>
      <c r="F176" s="152"/>
      <c r="G176" s="152"/>
      <c r="H176" s="152"/>
      <c r="I176" s="152"/>
      <c r="J176" s="152"/>
      <c r="K176" s="152"/>
      <c r="L176" s="152"/>
      <c r="M176" s="152"/>
      <c r="N176" s="152"/>
      <c r="O176" s="152"/>
      <c r="P176" s="152"/>
      <c r="Q176" s="152"/>
      <c r="R176" s="152"/>
      <c r="S176" s="152"/>
      <c r="T176" s="152"/>
      <c r="U176" s="152"/>
      <c r="V176" s="152"/>
      <c r="W176" s="152"/>
      <c r="X176" s="152"/>
      <c r="Y176" s="152"/>
    </row>
    <row r="177" spans="1:25" s="1" customFormat="1" ht="12.75" customHeight="1" x14ac:dyDescent="0.2">
      <c r="A177" s="129"/>
      <c r="B177" s="130"/>
      <c r="C177" s="198"/>
      <c r="D177" s="132"/>
      <c r="E177" s="132"/>
      <c r="F177" s="152"/>
      <c r="G177" s="152"/>
      <c r="H177" s="152"/>
      <c r="I177" s="152"/>
      <c r="J177" s="152"/>
      <c r="K177" s="152"/>
      <c r="L177" s="152"/>
      <c r="M177" s="152"/>
      <c r="N177" s="152"/>
      <c r="O177" s="152"/>
      <c r="P177" s="152"/>
      <c r="Q177" s="152"/>
      <c r="R177" s="152"/>
      <c r="S177" s="152"/>
      <c r="T177" s="152"/>
      <c r="U177" s="152"/>
      <c r="V177" s="152"/>
      <c r="W177" s="152"/>
      <c r="X177" s="152"/>
      <c r="Y177" s="152"/>
    </row>
    <row r="178" spans="1:25" s="1" customFormat="1" ht="12.75" customHeight="1" x14ac:dyDescent="0.2">
      <c r="A178" s="129"/>
      <c r="B178" s="130"/>
      <c r="C178" s="198"/>
      <c r="D178" s="132"/>
      <c r="E178" s="132"/>
      <c r="F178" s="152"/>
      <c r="G178" s="152"/>
      <c r="H178" s="152"/>
      <c r="I178" s="152"/>
      <c r="J178" s="152"/>
      <c r="K178" s="152"/>
      <c r="L178" s="152"/>
      <c r="M178" s="152"/>
      <c r="N178" s="152"/>
      <c r="O178" s="152"/>
      <c r="P178" s="152"/>
      <c r="Q178" s="152"/>
      <c r="R178" s="152"/>
      <c r="S178" s="152"/>
      <c r="T178" s="152"/>
      <c r="U178" s="152"/>
      <c r="V178" s="152"/>
      <c r="W178" s="152"/>
      <c r="X178" s="152"/>
      <c r="Y178" s="152"/>
    </row>
    <row r="179" spans="1:25" s="1" customFormat="1" ht="12.75" customHeight="1" x14ac:dyDescent="0.2">
      <c r="A179" s="129"/>
      <c r="B179" s="130"/>
      <c r="C179" s="198"/>
      <c r="D179" s="132"/>
      <c r="E179" s="132"/>
      <c r="F179" s="152"/>
      <c r="G179" s="152"/>
      <c r="H179" s="152"/>
      <c r="I179" s="152"/>
      <c r="J179" s="152"/>
      <c r="K179" s="152"/>
      <c r="L179" s="152"/>
      <c r="M179" s="152"/>
      <c r="N179" s="152"/>
      <c r="O179" s="152"/>
      <c r="P179" s="152"/>
      <c r="Q179" s="152"/>
      <c r="R179" s="152"/>
      <c r="S179" s="152"/>
      <c r="T179" s="152"/>
      <c r="U179" s="152"/>
      <c r="V179" s="152"/>
      <c r="W179" s="152"/>
      <c r="X179" s="152"/>
      <c r="Y179" s="152"/>
    </row>
    <row r="180" spans="1:25" s="1" customFormat="1" ht="12.75" customHeight="1" x14ac:dyDescent="0.2">
      <c r="A180" s="129"/>
      <c r="B180" s="130"/>
      <c r="C180" s="198"/>
      <c r="D180" s="132"/>
      <c r="E180" s="132"/>
      <c r="F180" s="152"/>
      <c r="G180" s="152"/>
      <c r="H180" s="152"/>
      <c r="I180" s="152"/>
      <c r="J180" s="152"/>
      <c r="K180" s="152"/>
      <c r="L180" s="152"/>
      <c r="M180" s="152"/>
      <c r="N180" s="152"/>
      <c r="O180" s="152"/>
      <c r="P180" s="152"/>
      <c r="Q180" s="152"/>
      <c r="R180" s="152"/>
      <c r="S180" s="152"/>
      <c r="T180" s="152"/>
      <c r="U180" s="152"/>
      <c r="V180" s="152"/>
      <c r="W180" s="152"/>
      <c r="X180" s="152"/>
      <c r="Y180" s="152"/>
    </row>
    <row r="181" spans="1:25" s="1" customFormat="1" ht="12.75" customHeight="1" x14ac:dyDescent="0.2">
      <c r="A181" s="129"/>
      <c r="B181" s="130"/>
      <c r="C181" s="198"/>
      <c r="D181" s="132"/>
      <c r="E181" s="132"/>
      <c r="F181" s="152"/>
      <c r="G181" s="152"/>
      <c r="H181" s="152"/>
      <c r="I181" s="152"/>
      <c r="J181" s="152"/>
      <c r="K181" s="152"/>
      <c r="L181" s="152"/>
      <c r="M181" s="152"/>
      <c r="N181" s="152"/>
      <c r="O181" s="152"/>
      <c r="P181" s="152"/>
      <c r="Q181" s="152"/>
      <c r="R181" s="152"/>
      <c r="S181" s="152"/>
      <c r="T181" s="152"/>
      <c r="U181" s="152"/>
      <c r="V181" s="152"/>
      <c r="W181" s="152"/>
      <c r="X181" s="152"/>
      <c r="Y181" s="152"/>
    </row>
    <row r="182" spans="1:25" s="1" customFormat="1" ht="12.75" customHeight="1" x14ac:dyDescent="0.2">
      <c r="A182" s="129"/>
      <c r="B182" s="130"/>
      <c r="C182" s="198"/>
      <c r="D182" s="132"/>
      <c r="E182" s="132"/>
      <c r="F182" s="152"/>
      <c r="G182" s="152"/>
      <c r="H182" s="152"/>
      <c r="I182" s="152"/>
      <c r="J182" s="152"/>
      <c r="K182" s="152"/>
      <c r="L182" s="152"/>
      <c r="M182" s="152"/>
      <c r="N182" s="152"/>
      <c r="O182" s="152"/>
      <c r="P182" s="152"/>
      <c r="Q182" s="152"/>
      <c r="R182" s="152"/>
      <c r="S182" s="152"/>
      <c r="T182" s="152"/>
      <c r="U182" s="152"/>
      <c r="V182" s="152"/>
      <c r="W182" s="152"/>
      <c r="X182" s="152"/>
      <c r="Y182" s="152"/>
    </row>
    <row r="183" spans="1:25" s="1" customFormat="1" ht="12.75" customHeight="1" x14ac:dyDescent="0.2">
      <c r="A183" s="129"/>
      <c r="B183" s="130"/>
      <c r="C183" s="198"/>
      <c r="D183" s="132"/>
      <c r="E183" s="132"/>
      <c r="F183" s="152"/>
      <c r="G183" s="152"/>
      <c r="H183" s="152"/>
      <c r="I183" s="152"/>
      <c r="J183" s="152"/>
      <c r="K183" s="152"/>
      <c r="L183" s="152"/>
      <c r="M183" s="152"/>
      <c r="N183" s="152"/>
      <c r="O183" s="152"/>
      <c r="P183" s="152"/>
      <c r="Q183" s="152"/>
      <c r="R183" s="152"/>
      <c r="S183" s="152"/>
      <c r="T183" s="152"/>
      <c r="U183" s="152"/>
      <c r="V183" s="152"/>
      <c r="W183" s="152"/>
      <c r="X183" s="152"/>
      <c r="Y183" s="152"/>
    </row>
    <row r="184" spans="1:25" s="1" customFormat="1" ht="12.75" customHeight="1" x14ac:dyDescent="0.2">
      <c r="A184" s="129"/>
      <c r="B184" s="130"/>
      <c r="C184" s="198"/>
      <c r="D184" s="132"/>
      <c r="E184" s="132"/>
      <c r="F184" s="152"/>
      <c r="G184" s="152"/>
      <c r="H184" s="152"/>
      <c r="I184" s="152"/>
      <c r="J184" s="152"/>
      <c r="K184" s="152"/>
      <c r="L184" s="152"/>
      <c r="M184" s="152"/>
      <c r="N184" s="152"/>
      <c r="O184" s="152"/>
      <c r="P184" s="152"/>
      <c r="Q184" s="152"/>
      <c r="R184" s="152"/>
      <c r="S184" s="152"/>
      <c r="T184" s="152"/>
      <c r="U184" s="152"/>
      <c r="V184" s="152"/>
      <c r="W184" s="152"/>
      <c r="X184" s="152"/>
      <c r="Y184" s="152"/>
    </row>
    <row r="185" spans="1:25" s="1" customFormat="1" ht="12.75" customHeight="1" x14ac:dyDescent="0.2">
      <c r="A185" s="129"/>
      <c r="B185" s="130"/>
      <c r="C185" s="198"/>
      <c r="D185" s="132"/>
      <c r="E185" s="132"/>
      <c r="F185" s="152"/>
      <c r="G185" s="152"/>
      <c r="H185" s="152"/>
      <c r="I185" s="152"/>
      <c r="J185" s="152"/>
      <c r="K185" s="152"/>
      <c r="L185" s="152"/>
      <c r="M185" s="152"/>
      <c r="N185" s="152"/>
      <c r="O185" s="152"/>
      <c r="P185" s="152"/>
      <c r="Q185" s="152"/>
      <c r="R185" s="152"/>
      <c r="S185" s="152"/>
      <c r="T185" s="152"/>
      <c r="U185" s="152"/>
      <c r="V185" s="152"/>
      <c r="W185" s="152"/>
      <c r="X185" s="152"/>
      <c r="Y185" s="152"/>
    </row>
    <row r="186" spans="1:25" s="1" customFormat="1" ht="12.75" customHeight="1" x14ac:dyDescent="0.2">
      <c r="A186" s="129"/>
      <c r="B186" s="130"/>
      <c r="C186" s="198"/>
      <c r="D186" s="132"/>
      <c r="E186" s="132"/>
      <c r="F186" s="152"/>
      <c r="G186" s="152"/>
      <c r="H186" s="152"/>
      <c r="I186" s="152"/>
      <c r="J186" s="152"/>
      <c r="K186" s="152"/>
      <c r="L186" s="152"/>
      <c r="M186" s="152"/>
      <c r="N186" s="152"/>
      <c r="O186" s="152"/>
      <c r="P186" s="152"/>
      <c r="Q186" s="152"/>
      <c r="R186" s="152"/>
      <c r="S186" s="152"/>
      <c r="T186" s="152"/>
      <c r="U186" s="152"/>
      <c r="V186" s="152"/>
      <c r="W186" s="152"/>
      <c r="X186" s="152"/>
      <c r="Y186" s="152"/>
    </row>
    <row r="187" spans="1:25" s="1" customFormat="1" ht="12.75" customHeight="1" x14ac:dyDescent="0.2">
      <c r="A187" s="129"/>
      <c r="B187" s="130"/>
      <c r="C187" s="198"/>
      <c r="D187" s="132"/>
      <c r="E187" s="132"/>
      <c r="F187" s="152"/>
      <c r="G187" s="152"/>
      <c r="H187" s="152"/>
      <c r="I187" s="152"/>
      <c r="J187" s="152"/>
      <c r="K187" s="152"/>
      <c r="L187" s="152"/>
      <c r="M187" s="152"/>
      <c r="N187" s="152"/>
      <c r="O187" s="152"/>
      <c r="P187" s="152"/>
      <c r="Q187" s="152"/>
      <c r="R187" s="152"/>
      <c r="S187" s="152"/>
      <c r="T187" s="152"/>
      <c r="U187" s="152"/>
      <c r="V187" s="152"/>
      <c r="W187" s="152"/>
      <c r="X187" s="152"/>
      <c r="Y187" s="152"/>
    </row>
    <row r="188" spans="1:25" s="1" customFormat="1" ht="12.75" customHeight="1" x14ac:dyDescent="0.2">
      <c r="A188" s="129"/>
      <c r="B188" s="130"/>
      <c r="C188" s="198"/>
      <c r="D188" s="132"/>
      <c r="E188" s="132"/>
      <c r="F188" s="152"/>
      <c r="G188" s="152"/>
      <c r="H188" s="152"/>
      <c r="I188" s="152"/>
      <c r="J188" s="152"/>
      <c r="K188" s="152"/>
      <c r="L188" s="152"/>
      <c r="M188" s="152"/>
      <c r="N188" s="152"/>
      <c r="O188" s="152"/>
      <c r="P188" s="152"/>
      <c r="Q188" s="152"/>
      <c r="R188" s="152"/>
      <c r="S188" s="152"/>
      <c r="T188" s="152"/>
      <c r="U188" s="152"/>
      <c r="V188" s="152"/>
      <c r="W188" s="152"/>
      <c r="X188" s="152"/>
      <c r="Y188" s="152"/>
    </row>
    <row r="189" spans="1:25" s="1" customFormat="1" ht="12.75" customHeight="1" x14ac:dyDescent="0.2">
      <c r="A189" s="129"/>
      <c r="B189" s="130"/>
      <c r="C189" s="198"/>
      <c r="D189" s="132"/>
      <c r="E189" s="132"/>
      <c r="F189" s="152"/>
      <c r="G189" s="152"/>
      <c r="H189" s="152"/>
      <c r="I189" s="152"/>
      <c r="J189" s="152"/>
      <c r="K189" s="152"/>
      <c r="L189" s="152"/>
      <c r="M189" s="152"/>
      <c r="N189" s="152"/>
      <c r="O189" s="152"/>
      <c r="P189" s="152"/>
      <c r="Q189" s="152"/>
      <c r="R189" s="152"/>
      <c r="S189" s="152"/>
      <c r="T189" s="152"/>
      <c r="U189" s="152"/>
      <c r="V189" s="152"/>
      <c r="W189" s="152"/>
      <c r="X189" s="152"/>
      <c r="Y189" s="152"/>
    </row>
    <row r="190" spans="1:25" s="1" customFormat="1" ht="12.75" customHeight="1" x14ac:dyDescent="0.2">
      <c r="A190" s="129"/>
      <c r="B190" s="130"/>
      <c r="C190" s="198"/>
      <c r="D190" s="132"/>
      <c r="E190" s="132"/>
      <c r="F190" s="152"/>
      <c r="G190" s="152"/>
      <c r="H190" s="152"/>
      <c r="I190" s="152"/>
      <c r="J190" s="152"/>
      <c r="K190" s="152"/>
      <c r="L190" s="152"/>
      <c r="M190" s="152"/>
      <c r="N190" s="152"/>
      <c r="O190" s="152"/>
      <c r="P190" s="152"/>
      <c r="Q190" s="152"/>
      <c r="R190" s="152"/>
      <c r="S190" s="152"/>
      <c r="T190" s="152"/>
      <c r="U190" s="152"/>
      <c r="V190" s="152"/>
      <c r="W190" s="152"/>
      <c r="X190" s="152"/>
      <c r="Y190" s="152"/>
    </row>
    <row r="191" spans="1:25" s="1" customFormat="1" ht="12.75" customHeight="1" x14ac:dyDescent="0.2">
      <c r="A191" s="129"/>
      <c r="B191" s="130"/>
      <c r="C191" s="198"/>
      <c r="D191" s="132"/>
      <c r="E191" s="132"/>
      <c r="F191" s="152"/>
      <c r="G191" s="152"/>
      <c r="H191" s="152"/>
      <c r="I191" s="152"/>
      <c r="J191" s="152"/>
      <c r="K191" s="152"/>
      <c r="L191" s="152"/>
      <c r="M191" s="152"/>
      <c r="N191" s="152"/>
      <c r="O191" s="152"/>
      <c r="P191" s="152"/>
      <c r="Q191" s="152"/>
      <c r="R191" s="152"/>
      <c r="S191" s="152"/>
      <c r="T191" s="152"/>
      <c r="U191" s="152"/>
      <c r="V191" s="152"/>
      <c r="W191" s="152"/>
      <c r="X191" s="152"/>
      <c r="Y191" s="152"/>
    </row>
    <row r="192" spans="1:25" s="1" customFormat="1" ht="12.75" customHeight="1" x14ac:dyDescent="0.2">
      <c r="A192" s="129"/>
      <c r="B192" s="130"/>
      <c r="C192" s="198"/>
      <c r="D192" s="132"/>
      <c r="E192" s="132"/>
      <c r="F192" s="152"/>
      <c r="G192" s="152"/>
      <c r="H192" s="152"/>
      <c r="I192" s="152"/>
      <c r="J192" s="152"/>
      <c r="K192" s="152"/>
      <c r="L192" s="152"/>
      <c r="M192" s="152"/>
      <c r="N192" s="152"/>
      <c r="O192" s="152"/>
      <c r="P192" s="152"/>
      <c r="Q192" s="152"/>
      <c r="R192" s="152"/>
      <c r="S192" s="152"/>
      <c r="T192" s="152"/>
      <c r="U192" s="152"/>
      <c r="V192" s="152"/>
      <c r="W192" s="152"/>
      <c r="X192" s="152"/>
      <c r="Y192" s="152"/>
    </row>
    <row r="193" spans="1:25" s="1" customFormat="1" ht="12.75" customHeight="1" x14ac:dyDescent="0.2">
      <c r="A193" s="129"/>
      <c r="B193" s="130"/>
      <c r="C193" s="198"/>
      <c r="D193" s="132"/>
      <c r="E193" s="132"/>
      <c r="F193" s="152"/>
      <c r="G193" s="152"/>
      <c r="H193" s="152"/>
      <c r="I193" s="152"/>
      <c r="J193" s="152"/>
      <c r="K193" s="152"/>
      <c r="L193" s="152"/>
      <c r="M193" s="152"/>
      <c r="N193" s="152"/>
      <c r="O193" s="152"/>
      <c r="P193" s="152"/>
      <c r="Q193" s="152"/>
      <c r="R193" s="152"/>
      <c r="S193" s="152"/>
      <c r="T193" s="152"/>
      <c r="U193" s="152"/>
      <c r="V193" s="152"/>
      <c r="W193" s="152"/>
      <c r="X193" s="152"/>
      <c r="Y193" s="152"/>
    </row>
    <row r="194" spans="1:25" s="1" customFormat="1" ht="12.75" customHeight="1" x14ac:dyDescent="0.2">
      <c r="A194" s="129"/>
      <c r="B194" s="130"/>
      <c r="C194" s="198"/>
      <c r="D194" s="132"/>
      <c r="E194" s="132"/>
      <c r="F194" s="152"/>
      <c r="G194" s="152"/>
      <c r="H194" s="152"/>
      <c r="I194" s="152"/>
      <c r="J194" s="152"/>
      <c r="K194" s="152"/>
      <c r="L194" s="152"/>
      <c r="M194" s="152"/>
      <c r="N194" s="152"/>
      <c r="O194" s="152"/>
      <c r="P194" s="152"/>
      <c r="Q194" s="152"/>
      <c r="R194" s="152"/>
      <c r="S194" s="152"/>
      <c r="T194" s="152"/>
      <c r="U194" s="152"/>
      <c r="V194" s="152"/>
      <c r="W194" s="152"/>
      <c r="X194" s="152"/>
      <c r="Y194" s="152"/>
    </row>
    <row r="195" spans="1:25" s="1" customFormat="1" ht="12.75" customHeight="1" x14ac:dyDescent="0.2">
      <c r="A195" s="129"/>
      <c r="B195" s="130"/>
      <c r="C195" s="198"/>
      <c r="D195" s="132"/>
      <c r="E195" s="132"/>
      <c r="F195" s="152"/>
      <c r="G195" s="152"/>
      <c r="H195" s="152"/>
      <c r="I195" s="152"/>
      <c r="J195" s="152"/>
      <c r="K195" s="152"/>
      <c r="L195" s="152"/>
      <c r="M195" s="152"/>
      <c r="N195" s="152"/>
      <c r="O195" s="152"/>
      <c r="P195" s="152"/>
      <c r="Q195" s="152"/>
      <c r="R195" s="152"/>
      <c r="S195" s="152"/>
      <c r="T195" s="152"/>
      <c r="U195" s="152"/>
      <c r="V195" s="152"/>
      <c r="W195" s="152"/>
      <c r="X195" s="152"/>
      <c r="Y195" s="152"/>
    </row>
    <row r="196" spans="1:25" s="1" customFormat="1" ht="12.75" customHeight="1" x14ac:dyDescent="0.2">
      <c r="A196" s="129"/>
      <c r="B196" s="130"/>
      <c r="C196" s="198"/>
      <c r="D196" s="132"/>
      <c r="E196" s="132"/>
      <c r="F196" s="152"/>
      <c r="G196" s="152"/>
      <c r="H196" s="152"/>
      <c r="I196" s="152"/>
      <c r="J196" s="152"/>
      <c r="K196" s="152"/>
      <c r="L196" s="152"/>
      <c r="M196" s="152"/>
      <c r="N196" s="152"/>
      <c r="O196" s="152"/>
      <c r="P196" s="152"/>
      <c r="Q196" s="152"/>
      <c r="R196" s="152"/>
      <c r="S196" s="152"/>
      <c r="T196" s="152"/>
      <c r="U196" s="152"/>
      <c r="V196" s="152"/>
      <c r="W196" s="152"/>
      <c r="X196" s="152"/>
      <c r="Y196" s="152"/>
    </row>
    <row r="197" spans="1:25" s="1" customFormat="1" ht="12.75" customHeight="1" x14ac:dyDescent="0.2">
      <c r="A197" s="129"/>
      <c r="B197" s="130"/>
      <c r="C197" s="198"/>
      <c r="D197" s="132"/>
      <c r="E197" s="132"/>
      <c r="F197" s="152"/>
      <c r="G197" s="152"/>
      <c r="H197" s="152"/>
      <c r="I197" s="152"/>
      <c r="J197" s="152"/>
      <c r="K197" s="152"/>
      <c r="L197" s="152"/>
      <c r="M197" s="152"/>
      <c r="N197" s="152"/>
      <c r="O197" s="152"/>
      <c r="P197" s="152"/>
      <c r="Q197" s="152"/>
      <c r="R197" s="152"/>
      <c r="S197" s="152"/>
      <c r="T197" s="152"/>
      <c r="U197" s="152"/>
      <c r="V197" s="152"/>
      <c r="W197" s="152"/>
      <c r="X197" s="152"/>
      <c r="Y197" s="152"/>
    </row>
    <row r="198" spans="1:25" s="1" customFormat="1" ht="12.75" customHeight="1" x14ac:dyDescent="0.2">
      <c r="A198" s="129"/>
      <c r="B198" s="130"/>
      <c r="C198" s="198"/>
      <c r="D198" s="132"/>
      <c r="E198" s="132"/>
      <c r="F198" s="152"/>
      <c r="G198" s="152"/>
      <c r="H198" s="152"/>
      <c r="I198" s="152"/>
      <c r="J198" s="152"/>
      <c r="K198" s="152"/>
      <c r="L198" s="152"/>
      <c r="M198" s="152"/>
      <c r="N198" s="152"/>
      <c r="O198" s="152"/>
      <c r="P198" s="152"/>
      <c r="Q198" s="152"/>
      <c r="R198" s="152"/>
      <c r="S198" s="152"/>
      <c r="T198" s="152"/>
      <c r="U198" s="152"/>
      <c r="V198" s="152"/>
      <c r="W198" s="152"/>
      <c r="X198" s="152"/>
      <c r="Y198" s="152"/>
    </row>
    <row r="199" spans="1:25" s="1" customFormat="1" ht="12.75" customHeight="1" x14ac:dyDescent="0.2">
      <c r="A199" s="129"/>
      <c r="B199" s="130"/>
      <c r="C199" s="198"/>
      <c r="D199" s="132"/>
      <c r="E199" s="132"/>
      <c r="F199" s="152"/>
      <c r="G199" s="152"/>
      <c r="H199" s="152"/>
      <c r="I199" s="152"/>
      <c r="J199" s="152"/>
      <c r="K199" s="152"/>
      <c r="L199" s="152"/>
      <c r="M199" s="152"/>
      <c r="N199" s="152"/>
      <c r="O199" s="152"/>
      <c r="P199" s="152"/>
      <c r="Q199" s="152"/>
      <c r="R199" s="152"/>
      <c r="S199" s="152"/>
      <c r="T199" s="152"/>
      <c r="U199" s="152"/>
      <c r="V199" s="152"/>
      <c r="W199" s="152"/>
      <c r="X199" s="152"/>
      <c r="Y199" s="152"/>
    </row>
    <row r="200" spans="1:25" s="1" customFormat="1" ht="12.75" customHeight="1" x14ac:dyDescent="0.2">
      <c r="A200" s="129"/>
      <c r="B200" s="130"/>
      <c r="C200" s="198"/>
      <c r="D200" s="132"/>
      <c r="E200" s="132"/>
      <c r="F200" s="152"/>
      <c r="G200" s="152"/>
      <c r="H200" s="152"/>
      <c r="I200" s="152"/>
      <c r="J200" s="152"/>
      <c r="K200" s="152"/>
      <c r="L200" s="152"/>
      <c r="M200" s="152"/>
      <c r="N200" s="152"/>
      <c r="O200" s="152"/>
      <c r="P200" s="152"/>
      <c r="Q200" s="152"/>
      <c r="R200" s="152"/>
      <c r="S200" s="152"/>
      <c r="T200" s="152"/>
      <c r="U200" s="152"/>
      <c r="V200" s="152"/>
      <c r="W200" s="152"/>
      <c r="X200" s="152"/>
      <c r="Y200" s="152"/>
    </row>
    <row r="201" spans="1:25" s="1" customFormat="1" ht="12.75" customHeight="1" x14ac:dyDescent="0.2">
      <c r="A201" s="129"/>
      <c r="B201" s="130"/>
      <c r="C201" s="198"/>
      <c r="D201" s="132"/>
      <c r="E201" s="132"/>
      <c r="F201" s="152"/>
      <c r="G201" s="152"/>
      <c r="H201" s="152"/>
      <c r="I201" s="152"/>
      <c r="J201" s="152"/>
      <c r="K201" s="152"/>
      <c r="L201" s="152"/>
      <c r="M201" s="152"/>
      <c r="N201" s="152"/>
      <c r="O201" s="152"/>
      <c r="P201" s="152"/>
      <c r="Q201" s="152"/>
      <c r="R201" s="152"/>
      <c r="S201" s="152"/>
      <c r="T201" s="152"/>
      <c r="U201" s="152"/>
      <c r="V201" s="152"/>
      <c r="W201" s="152"/>
      <c r="X201" s="152"/>
      <c r="Y201" s="152"/>
    </row>
    <row r="202" spans="1:25" s="1" customFormat="1" ht="12.75" customHeight="1" x14ac:dyDescent="0.2">
      <c r="A202" s="129"/>
      <c r="B202" s="130"/>
      <c r="C202" s="198"/>
      <c r="D202" s="132"/>
      <c r="E202" s="132"/>
      <c r="F202" s="152"/>
      <c r="G202" s="152"/>
      <c r="H202" s="152"/>
      <c r="I202" s="152"/>
      <c r="J202" s="152"/>
      <c r="K202" s="152"/>
      <c r="L202" s="152"/>
      <c r="M202" s="152"/>
      <c r="N202" s="152"/>
      <c r="O202" s="152"/>
      <c r="P202" s="152"/>
      <c r="Q202" s="152"/>
      <c r="R202" s="152"/>
      <c r="S202" s="152"/>
      <c r="T202" s="152"/>
      <c r="U202" s="152"/>
      <c r="V202" s="152"/>
      <c r="W202" s="152"/>
      <c r="X202" s="152"/>
      <c r="Y202" s="152"/>
    </row>
    <row r="203" spans="1:25" s="1" customFormat="1" ht="12.75" customHeight="1" x14ac:dyDescent="0.2">
      <c r="A203" s="129"/>
      <c r="B203" s="130"/>
      <c r="C203" s="198"/>
      <c r="D203" s="132"/>
      <c r="E203" s="132"/>
      <c r="F203" s="152"/>
      <c r="G203" s="152"/>
      <c r="H203" s="152"/>
      <c r="I203" s="152"/>
      <c r="J203" s="152"/>
      <c r="K203" s="152"/>
      <c r="L203" s="152"/>
      <c r="M203" s="152"/>
      <c r="N203" s="152"/>
      <c r="O203" s="152"/>
      <c r="P203" s="152"/>
      <c r="Q203" s="152"/>
      <c r="R203" s="152"/>
      <c r="S203" s="152"/>
      <c r="T203" s="152"/>
      <c r="U203" s="152"/>
      <c r="V203" s="152"/>
      <c r="W203" s="152"/>
      <c r="X203" s="152"/>
      <c r="Y203" s="152"/>
    </row>
    <row r="204" spans="1:25" s="1" customFormat="1" ht="12.75" customHeight="1" x14ac:dyDescent="0.2">
      <c r="A204" s="129"/>
      <c r="B204" s="130"/>
      <c r="C204" s="198"/>
      <c r="D204" s="132"/>
      <c r="E204" s="132"/>
      <c r="F204" s="152"/>
      <c r="G204" s="152"/>
      <c r="H204" s="152"/>
      <c r="I204" s="152"/>
      <c r="J204" s="152"/>
      <c r="K204" s="152"/>
      <c r="L204" s="152"/>
      <c r="M204" s="152"/>
      <c r="N204" s="152"/>
      <c r="O204" s="152"/>
      <c r="P204" s="152"/>
      <c r="Q204" s="152"/>
      <c r="R204" s="152"/>
      <c r="S204" s="152"/>
      <c r="T204" s="152"/>
      <c r="U204" s="152"/>
      <c r="V204" s="152"/>
      <c r="W204" s="152"/>
      <c r="X204" s="152"/>
      <c r="Y204" s="152"/>
    </row>
    <row r="205" spans="1:25" s="1" customFormat="1" ht="12.75" customHeight="1" x14ac:dyDescent="0.2">
      <c r="A205" s="129"/>
      <c r="B205" s="130"/>
      <c r="C205" s="198"/>
      <c r="D205" s="132"/>
      <c r="E205" s="132"/>
      <c r="F205" s="152"/>
      <c r="G205" s="152"/>
      <c r="H205" s="152"/>
      <c r="I205" s="152"/>
      <c r="J205" s="152"/>
      <c r="K205" s="152"/>
      <c r="L205" s="152"/>
      <c r="M205" s="152"/>
      <c r="N205" s="152"/>
      <c r="O205" s="152"/>
      <c r="P205" s="152"/>
      <c r="Q205" s="152"/>
      <c r="R205" s="152"/>
      <c r="S205" s="152"/>
      <c r="T205" s="152"/>
      <c r="U205" s="152"/>
      <c r="V205" s="152"/>
      <c r="W205" s="152"/>
      <c r="X205" s="152"/>
      <c r="Y205" s="152"/>
    </row>
    <row r="206" spans="1:25" s="1" customFormat="1" ht="12.75" customHeight="1" x14ac:dyDescent="0.2">
      <c r="A206" s="129"/>
      <c r="B206" s="130"/>
      <c r="C206" s="198"/>
      <c r="D206" s="132"/>
      <c r="E206" s="132"/>
      <c r="F206" s="152"/>
      <c r="G206" s="152"/>
      <c r="H206" s="152"/>
      <c r="I206" s="152"/>
      <c r="J206" s="152"/>
      <c r="K206" s="152"/>
      <c r="L206" s="152"/>
      <c r="M206" s="152"/>
      <c r="N206" s="152"/>
      <c r="O206" s="152"/>
      <c r="P206" s="152"/>
      <c r="Q206" s="152"/>
      <c r="R206" s="152"/>
      <c r="S206" s="152"/>
      <c r="T206" s="152"/>
      <c r="U206" s="152"/>
      <c r="V206" s="152"/>
      <c r="W206" s="152"/>
      <c r="X206" s="152"/>
      <c r="Y206" s="152"/>
    </row>
    <row r="207" spans="1:25" s="1" customFormat="1" ht="12.75" customHeight="1" x14ac:dyDescent="0.2">
      <c r="A207" s="129"/>
      <c r="B207" s="130"/>
      <c r="C207" s="198"/>
      <c r="D207" s="132"/>
      <c r="E207" s="132"/>
      <c r="F207" s="152"/>
      <c r="G207" s="152"/>
      <c r="H207" s="152"/>
      <c r="I207" s="152"/>
      <c r="J207" s="152"/>
      <c r="K207" s="152"/>
      <c r="L207" s="152"/>
      <c r="M207" s="152"/>
      <c r="N207" s="152"/>
      <c r="O207" s="152"/>
      <c r="P207" s="152"/>
      <c r="Q207" s="152"/>
      <c r="R207" s="152"/>
      <c r="S207" s="152"/>
      <c r="T207" s="152"/>
      <c r="U207" s="152"/>
      <c r="V207" s="152"/>
      <c r="W207" s="152"/>
      <c r="X207" s="152"/>
      <c r="Y207" s="152"/>
    </row>
    <row r="208" spans="1:25" s="1" customFormat="1" ht="12.75" customHeight="1" x14ac:dyDescent="0.2">
      <c r="A208" s="129"/>
      <c r="B208" s="130"/>
      <c r="C208" s="198"/>
      <c r="D208" s="132"/>
      <c r="E208" s="132"/>
      <c r="F208" s="152"/>
      <c r="G208" s="152"/>
      <c r="H208" s="152"/>
      <c r="I208" s="152"/>
      <c r="J208" s="152"/>
      <c r="K208" s="152"/>
      <c r="L208" s="152"/>
      <c r="M208" s="152"/>
      <c r="N208" s="152"/>
      <c r="O208" s="152"/>
      <c r="P208" s="152"/>
      <c r="Q208" s="152"/>
      <c r="R208" s="152"/>
      <c r="S208" s="152"/>
      <c r="T208" s="152"/>
      <c r="U208" s="152"/>
      <c r="V208" s="152"/>
      <c r="W208" s="152"/>
      <c r="X208" s="152"/>
      <c r="Y208" s="152"/>
    </row>
    <row r="209" spans="1:25" s="1" customFormat="1" ht="12.75" customHeight="1" x14ac:dyDescent="0.2">
      <c r="A209" s="129"/>
      <c r="B209" s="130"/>
      <c r="C209" s="198"/>
      <c r="D209" s="132"/>
      <c r="E209" s="132"/>
      <c r="F209" s="152"/>
      <c r="G209" s="152"/>
      <c r="H209" s="152"/>
      <c r="I209" s="152"/>
      <c r="J209" s="152"/>
      <c r="K209" s="152"/>
      <c r="L209" s="152"/>
      <c r="M209" s="152"/>
      <c r="N209" s="152"/>
      <c r="O209" s="152"/>
      <c r="P209" s="152"/>
      <c r="Q209" s="152"/>
      <c r="R209" s="152"/>
      <c r="S209" s="152"/>
      <c r="T209" s="152"/>
      <c r="U209" s="152"/>
      <c r="V209" s="152"/>
      <c r="W209" s="152"/>
      <c r="X209" s="152"/>
      <c r="Y209" s="152"/>
    </row>
    <row r="210" spans="1:25" s="1" customFormat="1" ht="12.75" customHeight="1" x14ac:dyDescent="0.2">
      <c r="A210" s="129"/>
      <c r="B210" s="130"/>
      <c r="C210" s="198"/>
      <c r="D210" s="132"/>
      <c r="E210" s="132"/>
      <c r="F210" s="152"/>
      <c r="G210" s="152"/>
      <c r="H210" s="152"/>
      <c r="I210" s="152"/>
      <c r="J210" s="152"/>
      <c r="K210" s="152"/>
      <c r="L210" s="152"/>
      <c r="M210" s="152"/>
      <c r="N210" s="152"/>
      <c r="O210" s="152"/>
      <c r="P210" s="152"/>
      <c r="Q210" s="152"/>
      <c r="R210" s="152"/>
      <c r="S210" s="152"/>
      <c r="T210" s="152"/>
      <c r="U210" s="152"/>
      <c r="V210" s="152"/>
      <c r="W210" s="152"/>
      <c r="X210" s="152"/>
      <c r="Y210" s="152"/>
    </row>
    <row r="211" spans="1:25" s="1" customFormat="1" ht="12.75" customHeight="1" x14ac:dyDescent="0.2">
      <c r="A211" s="129"/>
      <c r="B211" s="130"/>
      <c r="C211" s="198"/>
      <c r="D211" s="132"/>
      <c r="E211" s="132"/>
      <c r="F211" s="152"/>
      <c r="G211" s="152"/>
      <c r="H211" s="152"/>
      <c r="I211" s="152"/>
      <c r="J211" s="152"/>
      <c r="K211" s="152"/>
      <c r="L211" s="152"/>
      <c r="M211" s="152"/>
      <c r="N211" s="152"/>
      <c r="O211" s="152"/>
      <c r="P211" s="152"/>
      <c r="Q211" s="152"/>
      <c r="R211" s="152"/>
      <c r="S211" s="152"/>
      <c r="T211" s="152"/>
      <c r="U211" s="152"/>
      <c r="V211" s="152"/>
      <c r="W211" s="152"/>
      <c r="X211" s="152"/>
      <c r="Y211" s="152"/>
    </row>
    <row r="212" spans="1:25" s="1" customFormat="1" ht="12.75" customHeight="1" x14ac:dyDescent="0.2">
      <c r="A212" s="129"/>
      <c r="B212" s="130"/>
      <c r="C212" s="198"/>
      <c r="D212" s="132"/>
      <c r="E212" s="132"/>
      <c r="F212" s="152"/>
      <c r="G212" s="152"/>
      <c r="H212" s="152"/>
      <c r="I212" s="152"/>
      <c r="J212" s="152"/>
      <c r="K212" s="152"/>
      <c r="L212" s="152"/>
      <c r="M212" s="152"/>
      <c r="N212" s="152"/>
      <c r="O212" s="152"/>
      <c r="P212" s="152"/>
      <c r="Q212" s="152"/>
      <c r="R212" s="152"/>
      <c r="S212" s="152"/>
      <c r="T212" s="152"/>
      <c r="U212" s="152"/>
      <c r="V212" s="152"/>
      <c r="W212" s="152"/>
      <c r="X212" s="152"/>
      <c r="Y212" s="152"/>
    </row>
    <row r="213" spans="1:25" s="1" customFormat="1" ht="12.75" customHeight="1" x14ac:dyDescent="0.2">
      <c r="A213" s="129"/>
      <c r="B213" s="130"/>
      <c r="C213" s="198"/>
      <c r="D213" s="132"/>
      <c r="E213" s="132"/>
      <c r="F213" s="152"/>
      <c r="G213" s="152"/>
      <c r="H213" s="152"/>
      <c r="I213" s="152"/>
      <c r="J213" s="152"/>
      <c r="K213" s="152"/>
      <c r="L213" s="152"/>
      <c r="M213" s="152"/>
      <c r="N213" s="152"/>
      <c r="O213" s="152"/>
      <c r="P213" s="152"/>
      <c r="Q213" s="152"/>
      <c r="R213" s="152"/>
      <c r="S213" s="152"/>
      <c r="T213" s="152"/>
      <c r="U213" s="152"/>
      <c r="V213" s="152"/>
      <c r="W213" s="152"/>
      <c r="X213" s="152"/>
      <c r="Y213" s="152"/>
    </row>
    <row r="214" spans="1:25" s="1" customFormat="1" ht="12.75" customHeight="1" x14ac:dyDescent="0.2">
      <c r="A214" s="129"/>
      <c r="B214" s="130"/>
      <c r="C214" s="198"/>
      <c r="D214" s="132"/>
      <c r="E214" s="132"/>
      <c r="F214" s="152"/>
      <c r="G214" s="152"/>
      <c r="H214" s="152"/>
      <c r="I214" s="152"/>
      <c r="J214" s="152"/>
      <c r="K214" s="152"/>
      <c r="L214" s="152"/>
      <c r="M214" s="152"/>
      <c r="N214" s="152"/>
      <c r="O214" s="152"/>
      <c r="P214" s="152"/>
      <c r="Q214" s="152"/>
      <c r="R214" s="152"/>
      <c r="S214" s="152"/>
      <c r="T214" s="152"/>
      <c r="U214" s="152"/>
      <c r="V214" s="152"/>
      <c r="W214" s="152"/>
      <c r="X214" s="152"/>
      <c r="Y214" s="152"/>
    </row>
    <row r="215" spans="1:25" s="1" customFormat="1" ht="12.75" customHeight="1" x14ac:dyDescent="0.2">
      <c r="A215" s="129"/>
      <c r="B215" s="130"/>
      <c r="C215" s="198"/>
      <c r="D215" s="132"/>
      <c r="E215" s="132"/>
      <c r="F215" s="152"/>
      <c r="G215" s="152"/>
      <c r="H215" s="152"/>
      <c r="I215" s="152"/>
      <c r="J215" s="152"/>
      <c r="K215" s="152"/>
      <c r="L215" s="152"/>
      <c r="M215" s="152"/>
      <c r="N215" s="152"/>
      <c r="O215" s="152"/>
      <c r="P215" s="152"/>
      <c r="Q215" s="152"/>
      <c r="R215" s="152"/>
      <c r="S215" s="152"/>
      <c r="T215" s="152"/>
      <c r="U215" s="152"/>
      <c r="V215" s="152"/>
      <c r="W215" s="152"/>
      <c r="X215" s="152"/>
      <c r="Y215" s="152"/>
    </row>
    <row r="216" spans="1:25" s="1" customFormat="1" ht="12.75" customHeight="1" x14ac:dyDescent="0.2">
      <c r="A216" s="129"/>
      <c r="B216" s="130"/>
      <c r="C216" s="198"/>
      <c r="D216" s="132"/>
      <c r="E216" s="132"/>
      <c r="F216" s="152"/>
      <c r="G216" s="152"/>
      <c r="H216" s="152"/>
      <c r="I216" s="152"/>
      <c r="J216" s="152"/>
      <c r="K216" s="152"/>
      <c r="L216" s="152"/>
      <c r="M216" s="152"/>
      <c r="N216" s="152"/>
      <c r="O216" s="152"/>
      <c r="P216" s="152"/>
      <c r="Q216" s="152"/>
      <c r="R216" s="152"/>
      <c r="S216" s="152"/>
      <c r="T216" s="152"/>
      <c r="U216" s="152"/>
      <c r="V216" s="152"/>
      <c r="W216" s="152"/>
      <c r="X216" s="152"/>
      <c r="Y216" s="152"/>
    </row>
    <row r="217" spans="1:25" s="1" customFormat="1" ht="12.75" customHeight="1" x14ac:dyDescent="0.2">
      <c r="A217" s="129"/>
      <c r="B217" s="130"/>
      <c r="C217" s="198"/>
      <c r="D217" s="132"/>
      <c r="E217" s="132"/>
      <c r="F217" s="152"/>
      <c r="G217" s="152"/>
      <c r="H217" s="152"/>
      <c r="I217" s="152"/>
      <c r="J217" s="152"/>
      <c r="K217" s="152"/>
      <c r="L217" s="152"/>
      <c r="M217" s="152"/>
      <c r="N217" s="152"/>
      <c r="O217" s="152"/>
      <c r="P217" s="152"/>
      <c r="Q217" s="152"/>
      <c r="R217" s="152"/>
      <c r="S217" s="152"/>
      <c r="T217" s="152"/>
      <c r="U217" s="152"/>
      <c r="V217" s="152"/>
      <c r="W217" s="152"/>
      <c r="X217" s="152"/>
      <c r="Y217" s="152"/>
    </row>
    <row r="218" spans="1:25" s="1" customFormat="1" ht="12.75" customHeight="1" x14ac:dyDescent="0.2">
      <c r="A218" s="129"/>
      <c r="B218" s="130"/>
      <c r="C218" s="198"/>
      <c r="D218" s="132"/>
      <c r="E218" s="132"/>
      <c r="F218" s="152"/>
      <c r="G218" s="152"/>
      <c r="H218" s="152"/>
      <c r="I218" s="152"/>
      <c r="J218" s="152"/>
      <c r="K218" s="152"/>
      <c r="L218" s="152"/>
      <c r="M218" s="152"/>
      <c r="N218" s="152"/>
      <c r="O218" s="152"/>
      <c r="P218" s="152"/>
      <c r="Q218" s="152"/>
      <c r="R218" s="152"/>
      <c r="S218" s="152"/>
      <c r="T218" s="152"/>
      <c r="U218" s="152"/>
      <c r="V218" s="152"/>
      <c r="W218" s="152"/>
      <c r="X218" s="152"/>
      <c r="Y218" s="152"/>
    </row>
    <row r="219" spans="1:25" s="1" customFormat="1" ht="12.75" customHeight="1" x14ac:dyDescent="0.2">
      <c r="A219" s="129"/>
      <c r="B219" s="130"/>
      <c r="C219" s="198"/>
      <c r="D219" s="132"/>
      <c r="E219" s="132"/>
      <c r="F219" s="152"/>
      <c r="G219" s="152"/>
      <c r="H219" s="152"/>
      <c r="I219" s="152"/>
      <c r="J219" s="152"/>
      <c r="K219" s="152"/>
      <c r="L219" s="152"/>
      <c r="M219" s="152"/>
      <c r="N219" s="152"/>
      <c r="O219" s="152"/>
      <c r="P219" s="152"/>
      <c r="Q219" s="152"/>
      <c r="R219" s="152"/>
      <c r="S219" s="152"/>
      <c r="T219" s="152"/>
      <c r="U219" s="152"/>
      <c r="V219" s="152"/>
      <c r="W219" s="152"/>
      <c r="X219" s="152"/>
      <c r="Y219" s="152"/>
    </row>
    <row r="220" spans="1:25" s="1" customFormat="1" ht="12.75" customHeight="1" x14ac:dyDescent="0.2">
      <c r="A220" s="129"/>
      <c r="B220" s="130"/>
      <c r="C220" s="198"/>
      <c r="D220" s="132"/>
      <c r="E220" s="132"/>
      <c r="F220" s="152"/>
      <c r="G220" s="152"/>
      <c r="H220" s="152"/>
      <c r="I220" s="152"/>
      <c r="J220" s="152"/>
      <c r="K220" s="152"/>
      <c r="L220" s="152"/>
      <c r="M220" s="152"/>
      <c r="N220" s="152"/>
      <c r="O220" s="152"/>
      <c r="P220" s="152"/>
      <c r="Q220" s="152"/>
      <c r="R220" s="152"/>
      <c r="S220" s="152"/>
      <c r="T220" s="152"/>
      <c r="U220" s="152"/>
      <c r="V220" s="152"/>
      <c r="W220" s="152"/>
      <c r="X220" s="152"/>
      <c r="Y220" s="152"/>
    </row>
    <row r="221" spans="1:25" s="1" customFormat="1" ht="12.75" customHeight="1" x14ac:dyDescent="0.2">
      <c r="A221" s="129"/>
      <c r="B221" s="130"/>
      <c r="C221" s="198"/>
      <c r="D221" s="132"/>
      <c r="E221" s="132"/>
      <c r="F221" s="152"/>
      <c r="G221" s="152"/>
      <c r="H221" s="152"/>
      <c r="I221" s="152"/>
      <c r="J221" s="152"/>
      <c r="K221" s="152"/>
      <c r="L221" s="152"/>
      <c r="M221" s="152"/>
      <c r="N221" s="152"/>
      <c r="O221" s="152"/>
      <c r="P221" s="152"/>
      <c r="Q221" s="152"/>
      <c r="R221" s="152"/>
      <c r="S221" s="152"/>
      <c r="T221" s="152"/>
      <c r="U221" s="152"/>
      <c r="V221" s="152"/>
      <c r="W221" s="152"/>
      <c r="X221" s="152"/>
      <c r="Y221" s="152"/>
    </row>
    <row r="222" spans="1:25" s="1" customFormat="1" ht="12.75" customHeight="1" x14ac:dyDescent="0.2">
      <c r="A222" s="129"/>
      <c r="B222" s="130"/>
      <c r="C222" s="198"/>
      <c r="D222" s="132"/>
      <c r="E222" s="132"/>
      <c r="F222" s="152"/>
      <c r="G222" s="152"/>
      <c r="H222" s="152"/>
      <c r="I222" s="152"/>
      <c r="J222" s="152"/>
      <c r="K222" s="152"/>
      <c r="L222" s="152"/>
      <c r="M222" s="152"/>
      <c r="N222" s="152"/>
      <c r="O222" s="152"/>
      <c r="P222" s="152"/>
      <c r="Q222" s="152"/>
      <c r="R222" s="152"/>
      <c r="S222" s="152"/>
      <c r="T222" s="152"/>
      <c r="U222" s="152"/>
      <c r="V222" s="152"/>
      <c r="W222" s="152"/>
      <c r="X222" s="152"/>
      <c r="Y222" s="152"/>
    </row>
    <row r="223" spans="1:25" s="1" customFormat="1" ht="12.75" customHeight="1" x14ac:dyDescent="0.2">
      <c r="A223" s="129"/>
      <c r="B223" s="130"/>
      <c r="C223" s="198"/>
      <c r="D223" s="132"/>
      <c r="E223" s="132"/>
      <c r="F223" s="152"/>
      <c r="G223" s="152"/>
      <c r="H223" s="152"/>
      <c r="I223" s="152"/>
      <c r="J223" s="152"/>
      <c r="K223" s="152"/>
      <c r="L223" s="152"/>
      <c r="M223" s="152"/>
      <c r="N223" s="152"/>
      <c r="O223" s="152"/>
      <c r="P223" s="152"/>
      <c r="Q223" s="152"/>
      <c r="R223" s="152"/>
      <c r="S223" s="152"/>
      <c r="T223" s="152"/>
      <c r="U223" s="152"/>
      <c r="V223" s="152"/>
      <c r="W223" s="152"/>
      <c r="X223" s="152"/>
      <c r="Y223" s="152"/>
    </row>
    <row r="224" spans="1:25" s="1" customFormat="1" ht="12.75" customHeight="1" x14ac:dyDescent="0.2">
      <c r="A224" s="129"/>
      <c r="B224" s="130"/>
      <c r="C224" s="198"/>
      <c r="D224" s="132"/>
      <c r="E224" s="132"/>
      <c r="F224" s="152"/>
      <c r="G224" s="152"/>
      <c r="H224" s="152"/>
      <c r="I224" s="152"/>
      <c r="J224" s="152"/>
      <c r="K224" s="152"/>
      <c r="L224" s="152"/>
      <c r="M224" s="152"/>
      <c r="N224" s="152"/>
      <c r="O224" s="152"/>
      <c r="P224" s="152"/>
      <c r="Q224" s="152"/>
      <c r="R224" s="152"/>
      <c r="S224" s="152"/>
      <c r="T224" s="152"/>
      <c r="U224" s="152"/>
      <c r="V224" s="152"/>
      <c r="W224" s="152"/>
      <c r="X224" s="152"/>
      <c r="Y224" s="152"/>
    </row>
    <row r="225" spans="1:25" s="1" customFormat="1" ht="12.75" customHeight="1" x14ac:dyDescent="0.2">
      <c r="A225" s="129"/>
      <c r="B225" s="130"/>
      <c r="C225" s="198"/>
      <c r="D225" s="132"/>
      <c r="E225" s="132"/>
      <c r="F225" s="152"/>
      <c r="G225" s="152"/>
      <c r="H225" s="152"/>
      <c r="I225" s="152"/>
      <c r="J225" s="152"/>
      <c r="K225" s="152"/>
      <c r="L225" s="152"/>
      <c r="M225" s="152"/>
      <c r="N225" s="152"/>
      <c r="O225" s="152"/>
      <c r="P225" s="152"/>
      <c r="Q225" s="152"/>
      <c r="R225" s="152"/>
      <c r="S225" s="152"/>
      <c r="T225" s="152"/>
      <c r="U225" s="152"/>
      <c r="V225" s="152"/>
      <c r="W225" s="152"/>
      <c r="X225" s="152"/>
      <c r="Y225" s="152"/>
    </row>
    <row r="226" spans="1:25" s="1" customFormat="1" ht="12.75" customHeight="1" x14ac:dyDescent="0.2">
      <c r="A226" s="129"/>
      <c r="B226" s="130"/>
      <c r="C226" s="198"/>
      <c r="D226" s="132"/>
      <c r="E226" s="132"/>
      <c r="F226" s="152"/>
      <c r="G226" s="152"/>
      <c r="H226" s="152"/>
      <c r="I226" s="152"/>
      <c r="J226" s="152"/>
      <c r="K226" s="152"/>
      <c r="L226" s="152"/>
      <c r="M226" s="152"/>
      <c r="N226" s="152"/>
      <c r="O226" s="152"/>
      <c r="P226" s="152"/>
      <c r="Q226" s="152"/>
      <c r="R226" s="152"/>
      <c r="S226" s="152"/>
      <c r="T226" s="152"/>
      <c r="U226" s="152"/>
      <c r="V226" s="152"/>
      <c r="W226" s="152"/>
      <c r="X226" s="152"/>
      <c r="Y226" s="152"/>
    </row>
    <row r="227" spans="1:25" s="1" customFormat="1" ht="12.75" customHeight="1" x14ac:dyDescent="0.2">
      <c r="A227" s="129"/>
      <c r="B227" s="130"/>
      <c r="C227" s="198"/>
      <c r="D227" s="132"/>
      <c r="E227" s="132"/>
      <c r="F227" s="152"/>
      <c r="G227" s="152"/>
      <c r="H227" s="152"/>
      <c r="I227" s="152"/>
      <c r="J227" s="152"/>
      <c r="K227" s="152"/>
      <c r="L227" s="152"/>
      <c r="M227" s="152"/>
      <c r="N227" s="152"/>
      <c r="O227" s="152"/>
      <c r="P227" s="152"/>
      <c r="Q227" s="152"/>
      <c r="R227" s="152"/>
      <c r="S227" s="152"/>
      <c r="T227" s="152"/>
      <c r="U227" s="152"/>
      <c r="V227" s="152"/>
      <c r="W227" s="152"/>
      <c r="X227" s="152"/>
      <c r="Y227" s="152"/>
    </row>
    <row r="228" spans="1:25" s="1" customFormat="1" ht="12.75" customHeight="1" x14ac:dyDescent="0.2">
      <c r="A228" s="129"/>
      <c r="B228" s="130"/>
      <c r="C228" s="198"/>
      <c r="D228" s="132"/>
      <c r="E228" s="132"/>
      <c r="F228" s="152"/>
      <c r="G228" s="152"/>
      <c r="H228" s="152"/>
      <c r="I228" s="152"/>
      <c r="J228" s="152"/>
      <c r="K228" s="152"/>
      <c r="L228" s="152"/>
      <c r="M228" s="152"/>
      <c r="N228" s="152"/>
      <c r="O228" s="152"/>
      <c r="P228" s="152"/>
      <c r="Q228" s="152"/>
      <c r="R228" s="152"/>
      <c r="S228" s="152"/>
      <c r="T228" s="152"/>
      <c r="U228" s="152"/>
      <c r="V228" s="152"/>
      <c r="W228" s="152"/>
      <c r="X228" s="152"/>
      <c r="Y228" s="152"/>
    </row>
    <row r="229" spans="1:25" s="1" customFormat="1" ht="12.75" customHeight="1" x14ac:dyDescent="0.2">
      <c r="A229" s="129"/>
      <c r="B229" s="130"/>
      <c r="C229" s="198"/>
      <c r="D229" s="132"/>
      <c r="E229" s="132"/>
      <c r="F229" s="152"/>
      <c r="G229" s="152"/>
      <c r="H229" s="152"/>
      <c r="I229" s="152"/>
      <c r="J229" s="152"/>
      <c r="K229" s="152"/>
      <c r="L229" s="152"/>
      <c r="M229" s="152"/>
      <c r="N229" s="152"/>
      <c r="O229" s="152"/>
      <c r="P229" s="152"/>
      <c r="Q229" s="152"/>
      <c r="R229" s="152"/>
      <c r="S229" s="152"/>
      <c r="T229" s="152"/>
      <c r="U229" s="152"/>
      <c r="V229" s="152"/>
      <c r="W229" s="152"/>
      <c r="X229" s="152"/>
      <c r="Y229" s="152"/>
    </row>
    <row r="230" spans="1:25" s="1" customFormat="1" ht="12.75" customHeight="1" x14ac:dyDescent="0.2">
      <c r="A230" s="129"/>
      <c r="B230" s="130"/>
      <c r="C230" s="198"/>
      <c r="D230" s="132"/>
      <c r="E230" s="132"/>
      <c r="F230" s="152"/>
      <c r="G230" s="152"/>
      <c r="H230" s="152"/>
      <c r="I230" s="152"/>
      <c r="J230" s="152"/>
      <c r="K230" s="152"/>
      <c r="L230" s="152"/>
      <c r="M230" s="152"/>
      <c r="N230" s="152"/>
      <c r="O230" s="152"/>
      <c r="P230" s="152"/>
      <c r="Q230" s="152"/>
      <c r="R230" s="152"/>
      <c r="S230" s="152"/>
      <c r="T230" s="152"/>
      <c r="U230" s="152"/>
      <c r="V230" s="152"/>
      <c r="W230" s="152"/>
      <c r="X230" s="152"/>
      <c r="Y230" s="152"/>
    </row>
    <row r="231" spans="1:25" s="1" customFormat="1" ht="12.75" customHeight="1" x14ac:dyDescent="0.2">
      <c r="A231" s="129"/>
      <c r="B231" s="130"/>
      <c r="C231" s="198"/>
      <c r="D231" s="132"/>
      <c r="E231" s="132"/>
      <c r="F231" s="152"/>
      <c r="G231" s="152"/>
      <c r="H231" s="152"/>
      <c r="I231" s="152"/>
      <c r="J231" s="152"/>
      <c r="K231" s="152"/>
      <c r="L231" s="152"/>
      <c r="M231" s="152"/>
      <c r="N231" s="152"/>
      <c r="O231" s="152"/>
      <c r="P231" s="152"/>
      <c r="Q231" s="152"/>
      <c r="R231" s="152"/>
      <c r="S231" s="152"/>
      <c r="T231" s="152"/>
      <c r="U231" s="152"/>
      <c r="V231" s="152"/>
      <c r="W231" s="152"/>
      <c r="X231" s="152"/>
      <c r="Y231" s="152"/>
    </row>
    <row r="232" spans="1:25" s="1" customFormat="1" ht="12.75" customHeight="1" x14ac:dyDescent="0.2">
      <c r="A232" s="129"/>
      <c r="B232" s="130"/>
      <c r="C232" s="198"/>
      <c r="D232" s="132"/>
      <c r="E232" s="132"/>
      <c r="F232" s="152"/>
      <c r="G232" s="152"/>
      <c r="H232" s="152"/>
      <c r="I232" s="152"/>
      <c r="J232" s="152"/>
      <c r="K232" s="152"/>
      <c r="L232" s="152"/>
      <c r="M232" s="152"/>
      <c r="N232" s="152"/>
      <c r="O232" s="152"/>
      <c r="P232" s="152"/>
      <c r="Q232" s="152"/>
      <c r="R232" s="152"/>
      <c r="S232" s="152"/>
      <c r="T232" s="152"/>
      <c r="U232" s="152"/>
      <c r="V232" s="152"/>
      <c r="W232" s="152"/>
      <c r="X232" s="152"/>
      <c r="Y232" s="152"/>
    </row>
    <row r="233" spans="1:25" s="1" customFormat="1" ht="12.75" customHeight="1" x14ac:dyDescent="0.2">
      <c r="A233" s="129"/>
      <c r="B233" s="130"/>
      <c r="C233" s="198"/>
      <c r="D233" s="132"/>
      <c r="E233" s="132"/>
      <c r="F233" s="152"/>
      <c r="G233" s="152"/>
      <c r="H233" s="152"/>
      <c r="I233" s="152"/>
      <c r="J233" s="152"/>
      <c r="K233" s="152"/>
      <c r="L233" s="152"/>
      <c r="M233" s="152"/>
      <c r="N233" s="152"/>
      <c r="O233" s="152"/>
      <c r="P233" s="152"/>
      <c r="Q233" s="152"/>
      <c r="R233" s="152"/>
      <c r="S233" s="152"/>
      <c r="T233" s="152"/>
      <c r="U233" s="152"/>
      <c r="V233" s="152"/>
      <c r="W233" s="152"/>
      <c r="X233" s="152"/>
      <c r="Y233" s="152"/>
    </row>
    <row r="234" spans="1:25" s="1" customFormat="1" ht="12.75" customHeight="1" x14ac:dyDescent="0.2">
      <c r="A234" s="129"/>
      <c r="B234" s="130"/>
      <c r="C234" s="198"/>
      <c r="D234" s="132"/>
      <c r="E234" s="132"/>
      <c r="F234" s="152"/>
      <c r="G234" s="152"/>
      <c r="H234" s="152"/>
      <c r="I234" s="152"/>
      <c r="J234" s="152"/>
      <c r="K234" s="152"/>
      <c r="L234" s="152"/>
      <c r="M234" s="152"/>
      <c r="N234" s="152"/>
      <c r="O234" s="152"/>
      <c r="P234" s="152"/>
      <c r="Q234" s="152"/>
      <c r="R234" s="152"/>
      <c r="S234" s="152"/>
      <c r="T234" s="152"/>
      <c r="U234" s="152"/>
      <c r="V234" s="152"/>
      <c r="W234" s="152"/>
      <c r="X234" s="152"/>
      <c r="Y234" s="152"/>
    </row>
    <row r="235" spans="1:25" s="1" customFormat="1" ht="12.75" customHeight="1" x14ac:dyDescent="0.2">
      <c r="A235" s="129"/>
      <c r="B235" s="130"/>
      <c r="C235" s="198"/>
      <c r="D235" s="132"/>
      <c r="E235" s="132"/>
      <c r="F235" s="152"/>
      <c r="G235" s="152"/>
      <c r="H235" s="152"/>
      <c r="I235" s="152"/>
      <c r="J235" s="152"/>
      <c r="K235" s="152"/>
      <c r="L235" s="152"/>
      <c r="M235" s="152"/>
      <c r="N235" s="152"/>
      <c r="O235" s="152"/>
      <c r="P235" s="152"/>
      <c r="Q235" s="152"/>
      <c r="R235" s="152"/>
      <c r="S235" s="152"/>
      <c r="T235" s="152"/>
      <c r="U235" s="152"/>
      <c r="V235" s="152"/>
      <c r="W235" s="152"/>
      <c r="X235" s="152"/>
      <c r="Y235" s="152"/>
    </row>
    <row r="236" spans="1:25" s="1" customFormat="1" ht="12.75" customHeight="1" x14ac:dyDescent="0.2">
      <c r="A236" s="129"/>
      <c r="B236" s="130"/>
      <c r="C236" s="198"/>
      <c r="D236" s="132"/>
      <c r="E236" s="132"/>
      <c r="F236" s="152"/>
      <c r="G236" s="152"/>
      <c r="H236" s="152"/>
      <c r="I236" s="152"/>
      <c r="J236" s="152"/>
      <c r="K236" s="152"/>
      <c r="L236" s="152"/>
      <c r="M236" s="152"/>
      <c r="N236" s="152"/>
      <c r="O236" s="152"/>
      <c r="P236" s="152"/>
      <c r="Q236" s="152"/>
      <c r="R236" s="152"/>
      <c r="S236" s="152"/>
      <c r="T236" s="152"/>
      <c r="U236" s="152"/>
      <c r="V236" s="152"/>
      <c r="W236" s="152"/>
      <c r="X236" s="152"/>
      <c r="Y236" s="152"/>
    </row>
    <row r="237" spans="1:25" s="1" customFormat="1" ht="12.75" customHeight="1" x14ac:dyDescent="0.2">
      <c r="A237" s="129"/>
      <c r="B237" s="130"/>
      <c r="C237" s="198"/>
      <c r="D237" s="132"/>
      <c r="E237" s="132"/>
      <c r="F237" s="152"/>
      <c r="G237" s="152"/>
      <c r="H237" s="152"/>
      <c r="I237" s="152"/>
      <c r="J237" s="152"/>
      <c r="K237" s="152"/>
      <c r="L237" s="152"/>
      <c r="M237" s="152"/>
      <c r="N237" s="152"/>
      <c r="O237" s="152"/>
      <c r="P237" s="152"/>
      <c r="Q237" s="152"/>
      <c r="R237" s="152"/>
      <c r="S237" s="152"/>
      <c r="T237" s="152"/>
      <c r="U237" s="152"/>
      <c r="V237" s="152"/>
      <c r="W237" s="152"/>
      <c r="X237" s="152"/>
      <c r="Y237" s="152"/>
    </row>
    <row r="238" spans="1:25" s="1" customFormat="1" ht="12.75" customHeight="1" x14ac:dyDescent="0.2">
      <c r="A238" s="129"/>
      <c r="B238" s="130"/>
      <c r="C238" s="198"/>
      <c r="D238" s="132"/>
      <c r="E238" s="132"/>
      <c r="F238" s="152"/>
      <c r="G238" s="152"/>
      <c r="H238" s="152"/>
      <c r="I238" s="152"/>
      <c r="J238" s="152"/>
      <c r="K238" s="152"/>
      <c r="L238" s="152"/>
      <c r="M238" s="152"/>
      <c r="N238" s="152"/>
      <c r="O238" s="152"/>
      <c r="P238" s="152"/>
      <c r="Q238" s="152"/>
      <c r="R238" s="152"/>
      <c r="S238" s="152"/>
      <c r="T238" s="152"/>
      <c r="U238" s="152"/>
      <c r="V238" s="152"/>
      <c r="W238" s="152"/>
      <c r="X238" s="152"/>
      <c r="Y238" s="152"/>
    </row>
    <row r="239" spans="1:25" s="1" customFormat="1" ht="12.75" customHeight="1" x14ac:dyDescent="0.2">
      <c r="A239" s="129"/>
      <c r="B239" s="130"/>
      <c r="C239" s="198"/>
      <c r="D239" s="132"/>
      <c r="E239" s="132"/>
      <c r="F239" s="152"/>
      <c r="G239" s="152"/>
      <c r="H239" s="152"/>
      <c r="I239" s="152"/>
      <c r="J239" s="152"/>
      <c r="K239" s="152"/>
      <c r="L239" s="152"/>
      <c r="M239" s="152"/>
      <c r="N239" s="152"/>
      <c r="O239" s="152"/>
      <c r="P239" s="152"/>
      <c r="Q239" s="152"/>
      <c r="R239" s="152"/>
      <c r="S239" s="152"/>
      <c r="T239" s="152"/>
      <c r="U239" s="152"/>
      <c r="V239" s="152"/>
      <c r="W239" s="152"/>
      <c r="X239" s="152"/>
      <c r="Y239" s="152"/>
    </row>
    <row r="240" spans="1:25" s="1" customFormat="1" ht="12.75" customHeight="1" x14ac:dyDescent="0.2">
      <c r="A240" s="129"/>
      <c r="B240" s="130"/>
      <c r="C240" s="198"/>
      <c r="D240" s="132"/>
      <c r="E240" s="132"/>
      <c r="F240" s="152"/>
      <c r="G240" s="152"/>
      <c r="H240" s="152"/>
      <c r="I240" s="152"/>
      <c r="J240" s="152"/>
      <c r="K240" s="152"/>
      <c r="L240" s="152"/>
      <c r="M240" s="152"/>
      <c r="N240" s="152"/>
      <c r="O240" s="152"/>
      <c r="P240" s="152"/>
      <c r="Q240" s="152"/>
      <c r="R240" s="152"/>
      <c r="S240" s="152"/>
      <c r="T240" s="152"/>
      <c r="U240" s="152"/>
      <c r="V240" s="152"/>
      <c r="W240" s="152"/>
      <c r="X240" s="152"/>
      <c r="Y240" s="152"/>
    </row>
    <row r="241" spans="1:25" s="1" customFormat="1" ht="12.75" customHeight="1" x14ac:dyDescent="0.2">
      <c r="A241" s="129"/>
      <c r="B241" s="130"/>
      <c r="C241" s="198"/>
      <c r="D241" s="132"/>
      <c r="E241" s="132"/>
      <c r="F241" s="152"/>
      <c r="G241" s="152"/>
      <c r="H241" s="152"/>
      <c r="I241" s="152"/>
      <c r="J241" s="152"/>
      <c r="K241" s="152"/>
      <c r="L241" s="152"/>
      <c r="M241" s="152"/>
      <c r="N241" s="152"/>
      <c r="O241" s="152"/>
      <c r="P241" s="152"/>
      <c r="Q241" s="152"/>
      <c r="R241" s="152"/>
      <c r="S241" s="152"/>
      <c r="T241" s="152"/>
      <c r="U241" s="152"/>
      <c r="V241" s="152"/>
      <c r="W241" s="152"/>
      <c r="X241" s="152"/>
      <c r="Y241" s="152"/>
    </row>
    <row r="242" spans="1:25" s="1" customFormat="1" ht="12.75" customHeight="1" x14ac:dyDescent="0.2">
      <c r="A242" s="129"/>
      <c r="B242" s="130"/>
      <c r="C242" s="198"/>
      <c r="D242" s="132"/>
      <c r="E242" s="132"/>
      <c r="F242" s="152"/>
      <c r="G242" s="152"/>
      <c r="H242" s="152"/>
      <c r="I242" s="152"/>
      <c r="J242" s="152"/>
      <c r="K242" s="152"/>
      <c r="L242" s="152"/>
      <c r="M242" s="152"/>
      <c r="N242" s="152"/>
      <c r="O242" s="152"/>
      <c r="P242" s="152"/>
      <c r="Q242" s="152"/>
      <c r="R242" s="152"/>
      <c r="S242" s="152"/>
      <c r="T242" s="152"/>
      <c r="U242" s="152"/>
      <c r="V242" s="152"/>
      <c r="W242" s="152"/>
      <c r="X242" s="152"/>
      <c r="Y242" s="152"/>
    </row>
    <row r="243" spans="1:25" s="1" customFormat="1" ht="12.75" customHeight="1" x14ac:dyDescent="0.2">
      <c r="A243" s="129"/>
      <c r="B243" s="130"/>
      <c r="C243" s="198"/>
      <c r="D243" s="132"/>
      <c r="E243" s="132"/>
      <c r="F243" s="152"/>
      <c r="G243" s="152"/>
      <c r="H243" s="152"/>
      <c r="I243" s="152"/>
      <c r="J243" s="152"/>
      <c r="K243" s="152"/>
      <c r="L243" s="152"/>
      <c r="M243" s="152"/>
      <c r="N243" s="152"/>
      <c r="O243" s="152"/>
      <c r="P243" s="152"/>
      <c r="Q243" s="152"/>
      <c r="R243" s="152"/>
      <c r="S243" s="152"/>
      <c r="T243" s="152"/>
      <c r="U243" s="152"/>
      <c r="V243" s="152"/>
      <c r="W243" s="152"/>
      <c r="X243" s="152"/>
      <c r="Y243" s="152"/>
    </row>
    <row r="244" spans="1:25" s="1" customFormat="1" ht="12.75" customHeight="1" x14ac:dyDescent="0.2">
      <c r="A244" s="129"/>
      <c r="B244" s="130"/>
      <c r="C244" s="198"/>
      <c r="D244" s="132"/>
      <c r="E244" s="132"/>
      <c r="F244" s="152"/>
      <c r="G244" s="152"/>
      <c r="H244" s="152"/>
      <c r="I244" s="152"/>
      <c r="J244" s="152"/>
      <c r="K244" s="152"/>
      <c r="L244" s="152"/>
      <c r="M244" s="152"/>
      <c r="N244" s="152"/>
      <c r="O244" s="152"/>
      <c r="P244" s="152"/>
      <c r="Q244" s="152"/>
      <c r="R244" s="152"/>
      <c r="S244" s="152"/>
      <c r="T244" s="152"/>
      <c r="U244" s="152"/>
      <c r="V244" s="152"/>
      <c r="W244" s="152"/>
      <c r="X244" s="152"/>
      <c r="Y244" s="152"/>
    </row>
    <row r="245" spans="1:25" s="1" customFormat="1" ht="12.75" customHeight="1" x14ac:dyDescent="0.2">
      <c r="A245" s="129"/>
      <c r="B245" s="130"/>
      <c r="C245" s="198"/>
      <c r="D245" s="132"/>
      <c r="E245" s="132"/>
      <c r="F245" s="152"/>
      <c r="G245" s="152"/>
      <c r="H245" s="152"/>
      <c r="I245" s="152"/>
      <c r="J245" s="152"/>
      <c r="K245" s="152"/>
      <c r="L245" s="152"/>
      <c r="M245" s="152"/>
      <c r="N245" s="152"/>
      <c r="O245" s="152"/>
      <c r="P245" s="152"/>
      <c r="Q245" s="152"/>
      <c r="R245" s="152"/>
      <c r="S245" s="152"/>
      <c r="T245" s="152"/>
      <c r="U245" s="152"/>
      <c r="V245" s="152"/>
      <c r="W245" s="152"/>
      <c r="X245" s="152"/>
      <c r="Y245" s="152"/>
    </row>
    <row r="246" spans="1:25" s="1" customFormat="1" ht="12.75" customHeight="1" x14ac:dyDescent="0.2">
      <c r="A246" s="129"/>
      <c r="B246" s="130"/>
      <c r="C246" s="198"/>
      <c r="D246" s="132"/>
      <c r="E246" s="132"/>
      <c r="F246" s="152"/>
      <c r="G246" s="152"/>
      <c r="H246" s="152"/>
      <c r="I246" s="152"/>
      <c r="J246" s="152"/>
      <c r="K246" s="152"/>
      <c r="L246" s="152"/>
      <c r="M246" s="152"/>
      <c r="N246" s="152"/>
      <c r="O246" s="152"/>
      <c r="P246" s="152"/>
      <c r="Q246" s="152"/>
      <c r="R246" s="152"/>
      <c r="S246" s="152"/>
      <c r="T246" s="152"/>
      <c r="U246" s="152"/>
      <c r="V246" s="152"/>
      <c r="W246" s="152"/>
      <c r="X246" s="152"/>
      <c r="Y246" s="152"/>
    </row>
    <row r="247" spans="1:25" s="1" customFormat="1" ht="12.75" customHeight="1" x14ac:dyDescent="0.2">
      <c r="A247" s="129"/>
      <c r="B247" s="130"/>
      <c r="C247" s="198"/>
      <c r="D247" s="132"/>
      <c r="E247" s="132"/>
      <c r="F247" s="152"/>
      <c r="G247" s="152"/>
      <c r="H247" s="152"/>
      <c r="I247" s="152"/>
      <c r="J247" s="152"/>
      <c r="K247" s="152"/>
      <c r="L247" s="152"/>
      <c r="M247" s="152"/>
      <c r="N247" s="152"/>
      <c r="O247" s="152"/>
      <c r="P247" s="152"/>
      <c r="Q247" s="152"/>
      <c r="R247" s="152"/>
      <c r="S247" s="152"/>
      <c r="T247" s="152"/>
      <c r="U247" s="152"/>
      <c r="V247" s="152"/>
      <c r="W247" s="152"/>
      <c r="X247" s="152"/>
      <c r="Y247" s="152"/>
    </row>
    <row r="248" spans="1:25" s="1" customFormat="1" ht="12.75" customHeight="1" x14ac:dyDescent="0.2">
      <c r="A248" s="129"/>
      <c r="B248" s="130"/>
      <c r="C248" s="198"/>
      <c r="D248" s="132"/>
      <c r="E248" s="132"/>
      <c r="F248" s="152"/>
      <c r="G248" s="152"/>
      <c r="H248" s="152"/>
      <c r="I248" s="152"/>
      <c r="J248" s="152"/>
      <c r="K248" s="152"/>
      <c r="L248" s="152"/>
      <c r="M248" s="152"/>
      <c r="N248" s="152"/>
      <c r="O248" s="152"/>
      <c r="P248" s="152"/>
      <c r="Q248" s="152"/>
      <c r="R248" s="152"/>
      <c r="S248" s="152"/>
      <c r="T248" s="152"/>
      <c r="U248" s="152"/>
      <c r="V248" s="152"/>
      <c r="W248" s="152"/>
      <c r="X248" s="152"/>
      <c r="Y248" s="152"/>
    </row>
    <row r="249" spans="1:25" s="1" customFormat="1" ht="12.75" customHeight="1" x14ac:dyDescent="0.2">
      <c r="A249" s="129"/>
      <c r="B249" s="130"/>
      <c r="C249" s="198"/>
      <c r="D249" s="132"/>
      <c r="E249" s="132"/>
      <c r="F249" s="152"/>
      <c r="G249" s="152"/>
      <c r="H249" s="152"/>
      <c r="I249" s="152"/>
      <c r="J249" s="152"/>
      <c r="K249" s="152"/>
      <c r="L249" s="152"/>
      <c r="M249" s="152"/>
      <c r="N249" s="152"/>
      <c r="O249" s="152"/>
      <c r="P249" s="152"/>
      <c r="Q249" s="152"/>
      <c r="R249" s="152"/>
      <c r="S249" s="152"/>
      <c r="T249" s="152"/>
      <c r="U249" s="152"/>
      <c r="V249" s="152"/>
      <c r="W249" s="152"/>
      <c r="X249" s="152"/>
      <c r="Y249" s="152"/>
    </row>
    <row r="250" spans="1:25" s="1" customFormat="1" ht="12.75" customHeight="1" x14ac:dyDescent="0.2">
      <c r="A250" s="129"/>
      <c r="B250" s="130"/>
      <c r="C250" s="198"/>
      <c r="D250" s="132"/>
      <c r="E250" s="132"/>
      <c r="F250" s="152"/>
      <c r="G250" s="152"/>
      <c r="H250" s="152"/>
      <c r="I250" s="152"/>
      <c r="J250" s="152"/>
      <c r="K250" s="152"/>
      <c r="L250" s="152"/>
      <c r="M250" s="152"/>
      <c r="N250" s="152"/>
      <c r="O250" s="152"/>
      <c r="P250" s="152"/>
      <c r="Q250" s="152"/>
      <c r="R250" s="152"/>
      <c r="S250" s="152"/>
      <c r="T250" s="152"/>
      <c r="U250" s="152"/>
      <c r="V250" s="152"/>
      <c r="W250" s="152"/>
      <c r="X250" s="152"/>
      <c r="Y250" s="152"/>
    </row>
    <row r="251" spans="1:25" s="1" customFormat="1" ht="12.75" customHeight="1" x14ac:dyDescent="0.2">
      <c r="A251" s="129"/>
      <c r="B251" s="130"/>
      <c r="C251" s="198"/>
      <c r="D251" s="132"/>
      <c r="E251" s="132"/>
      <c r="F251" s="152"/>
      <c r="G251" s="152"/>
      <c r="H251" s="152"/>
      <c r="I251" s="152"/>
      <c r="J251" s="152"/>
      <c r="K251" s="152"/>
      <c r="L251" s="152"/>
      <c r="M251" s="152"/>
      <c r="N251" s="152"/>
      <c r="O251" s="152"/>
      <c r="P251" s="152"/>
      <c r="Q251" s="152"/>
      <c r="R251" s="152"/>
      <c r="S251" s="152"/>
      <c r="T251" s="152"/>
      <c r="U251" s="152"/>
      <c r="V251" s="152"/>
      <c r="W251" s="152"/>
      <c r="X251" s="152"/>
      <c r="Y251" s="152"/>
    </row>
    <row r="252" spans="1:25" s="1" customFormat="1" ht="12.75" customHeight="1" x14ac:dyDescent="0.2">
      <c r="A252" s="129"/>
      <c r="B252" s="130"/>
      <c r="C252" s="198"/>
      <c r="D252" s="132"/>
      <c r="E252" s="132"/>
      <c r="F252" s="152"/>
      <c r="G252" s="152"/>
      <c r="H252" s="152"/>
      <c r="I252" s="152"/>
      <c r="J252" s="152"/>
      <c r="K252" s="152"/>
      <c r="L252" s="152"/>
      <c r="M252" s="152"/>
      <c r="N252" s="152"/>
      <c r="O252" s="152"/>
      <c r="P252" s="152"/>
      <c r="Q252" s="152"/>
      <c r="R252" s="152"/>
      <c r="S252" s="152"/>
      <c r="T252" s="152"/>
      <c r="U252" s="152"/>
      <c r="V252" s="152"/>
      <c r="W252" s="152"/>
      <c r="X252" s="152"/>
      <c r="Y252" s="152"/>
    </row>
    <row r="253" spans="1:25" s="1" customFormat="1" ht="12.75" customHeight="1" x14ac:dyDescent="0.2">
      <c r="A253" s="129"/>
      <c r="B253" s="130"/>
      <c r="C253" s="198"/>
      <c r="D253" s="132"/>
      <c r="E253" s="132"/>
      <c r="F253" s="152"/>
      <c r="G253" s="152"/>
      <c r="H253" s="152"/>
      <c r="I253" s="152"/>
      <c r="J253" s="152"/>
      <c r="K253" s="152"/>
      <c r="L253" s="152"/>
      <c r="M253" s="152"/>
      <c r="N253" s="152"/>
      <c r="O253" s="152"/>
      <c r="P253" s="152"/>
      <c r="Q253" s="152"/>
      <c r="R253" s="152"/>
      <c r="S253" s="152"/>
      <c r="T253" s="152"/>
      <c r="U253" s="152"/>
      <c r="V253" s="152"/>
      <c r="W253" s="152"/>
      <c r="X253" s="152"/>
      <c r="Y253" s="152"/>
    </row>
    <row r="254" spans="1:25" s="1" customFormat="1" ht="12.75" customHeight="1" x14ac:dyDescent="0.2">
      <c r="A254" s="129"/>
      <c r="B254" s="130"/>
      <c r="C254" s="198"/>
      <c r="D254" s="132"/>
      <c r="E254" s="132"/>
      <c r="F254" s="152"/>
      <c r="G254" s="152"/>
      <c r="H254" s="152"/>
      <c r="I254" s="152"/>
      <c r="J254" s="152"/>
      <c r="K254" s="152"/>
      <c r="L254" s="152"/>
      <c r="M254" s="152"/>
      <c r="N254" s="152"/>
      <c r="O254" s="152"/>
      <c r="P254" s="152"/>
      <c r="Q254" s="152"/>
      <c r="R254" s="152"/>
      <c r="S254" s="152"/>
      <c r="T254" s="152"/>
      <c r="U254" s="152"/>
      <c r="V254" s="152"/>
      <c r="W254" s="152"/>
      <c r="X254" s="152"/>
      <c r="Y254" s="152"/>
    </row>
    <row r="255" spans="1:25" s="1" customFormat="1" ht="12.75" customHeight="1" x14ac:dyDescent="0.2">
      <c r="A255" s="129"/>
      <c r="B255" s="130"/>
      <c r="C255" s="198"/>
      <c r="D255" s="132"/>
      <c r="E255" s="132"/>
      <c r="F255" s="152"/>
      <c r="G255" s="152"/>
      <c r="H255" s="152"/>
      <c r="I255" s="152"/>
      <c r="J255" s="152"/>
      <c r="K255" s="152"/>
      <c r="L255" s="152"/>
      <c r="M255" s="152"/>
      <c r="N255" s="152"/>
      <c r="O255" s="152"/>
      <c r="P255" s="152"/>
      <c r="Q255" s="152"/>
      <c r="R255" s="152"/>
      <c r="S255" s="152"/>
      <c r="T255" s="152"/>
      <c r="U255" s="152"/>
      <c r="V255" s="152"/>
      <c r="W255" s="152"/>
      <c r="X255" s="152"/>
      <c r="Y255" s="152"/>
    </row>
    <row r="256" spans="1:25" s="1" customFormat="1" ht="12.75" customHeight="1" x14ac:dyDescent="0.2">
      <c r="A256" s="129"/>
      <c r="B256" s="130"/>
      <c r="C256" s="198"/>
      <c r="D256" s="132"/>
      <c r="E256" s="132"/>
      <c r="F256" s="152"/>
      <c r="G256" s="152"/>
      <c r="H256" s="152"/>
      <c r="I256" s="152"/>
      <c r="J256" s="152"/>
      <c r="K256" s="152"/>
      <c r="L256" s="152"/>
      <c r="M256" s="152"/>
      <c r="N256" s="152"/>
      <c r="O256" s="152"/>
      <c r="P256" s="152"/>
      <c r="Q256" s="152"/>
      <c r="R256" s="152"/>
      <c r="S256" s="152"/>
      <c r="T256" s="152"/>
      <c r="U256" s="152"/>
      <c r="V256" s="152"/>
      <c r="W256" s="152"/>
      <c r="X256" s="152"/>
      <c r="Y256" s="152"/>
    </row>
    <row r="257" spans="1:25" s="1" customFormat="1" ht="12.75" customHeight="1" x14ac:dyDescent="0.2">
      <c r="A257" s="129"/>
      <c r="B257" s="130"/>
      <c r="C257" s="198"/>
      <c r="D257" s="132"/>
      <c r="E257" s="132"/>
      <c r="F257" s="152"/>
      <c r="G257" s="152"/>
      <c r="H257" s="152"/>
      <c r="I257" s="152"/>
      <c r="J257" s="152"/>
      <c r="K257" s="152"/>
      <c r="L257" s="152"/>
      <c r="M257" s="152"/>
      <c r="N257" s="152"/>
      <c r="O257" s="152"/>
      <c r="P257" s="152"/>
      <c r="Q257" s="152"/>
      <c r="R257" s="152"/>
      <c r="S257" s="152"/>
      <c r="T257" s="152"/>
      <c r="U257" s="152"/>
      <c r="V257" s="152"/>
      <c r="W257" s="152"/>
      <c r="X257" s="152"/>
      <c r="Y257" s="152"/>
    </row>
    <row r="258" spans="1:25" s="1" customFormat="1" ht="12.75" customHeight="1" x14ac:dyDescent="0.2">
      <c r="A258" s="129"/>
      <c r="B258" s="130"/>
      <c r="C258" s="198"/>
      <c r="D258" s="132"/>
      <c r="E258" s="132"/>
      <c r="F258" s="152"/>
      <c r="G258" s="152"/>
      <c r="H258" s="152"/>
      <c r="I258" s="152"/>
      <c r="J258" s="152"/>
      <c r="K258" s="152"/>
      <c r="L258" s="152"/>
      <c r="M258" s="152"/>
      <c r="N258" s="152"/>
      <c r="O258" s="152"/>
      <c r="P258" s="152"/>
      <c r="Q258" s="152"/>
      <c r="R258" s="152"/>
      <c r="S258" s="152"/>
      <c r="T258" s="152"/>
      <c r="U258" s="152"/>
      <c r="V258" s="152"/>
      <c r="W258" s="152"/>
      <c r="X258" s="152"/>
      <c r="Y258" s="152"/>
    </row>
    <row r="259" spans="1:25" s="1" customFormat="1" ht="12.75" customHeight="1" x14ac:dyDescent="0.2">
      <c r="A259" s="129"/>
      <c r="B259" s="130"/>
      <c r="C259" s="198"/>
      <c r="D259" s="132"/>
      <c r="E259" s="132"/>
      <c r="F259" s="152"/>
      <c r="G259" s="152"/>
      <c r="H259" s="152"/>
      <c r="I259" s="152"/>
      <c r="J259" s="152"/>
      <c r="K259" s="152"/>
      <c r="L259" s="152"/>
      <c r="M259" s="152"/>
      <c r="N259" s="152"/>
      <c r="O259" s="152"/>
      <c r="P259" s="152"/>
      <c r="Q259" s="152"/>
      <c r="R259" s="152"/>
      <c r="S259" s="152"/>
      <c r="T259" s="152"/>
      <c r="U259" s="152"/>
      <c r="V259" s="152"/>
      <c r="W259" s="152"/>
      <c r="X259" s="152"/>
      <c r="Y259" s="152"/>
    </row>
    <row r="260" spans="1:25" s="1" customFormat="1" ht="12.75" customHeight="1" x14ac:dyDescent="0.2">
      <c r="A260" s="129"/>
      <c r="B260" s="130"/>
      <c r="C260" s="198"/>
      <c r="D260" s="132"/>
      <c r="E260" s="132"/>
      <c r="F260" s="152"/>
      <c r="G260" s="152"/>
      <c r="H260" s="152"/>
      <c r="I260" s="152"/>
      <c r="J260" s="152"/>
      <c r="K260" s="152"/>
      <c r="L260" s="152"/>
      <c r="M260" s="152"/>
      <c r="N260" s="152"/>
      <c r="O260" s="152"/>
      <c r="P260" s="152"/>
      <c r="Q260" s="152"/>
      <c r="R260" s="152"/>
      <c r="S260" s="152"/>
      <c r="T260" s="152"/>
      <c r="U260" s="152"/>
      <c r="V260" s="152"/>
      <c r="W260" s="152"/>
      <c r="X260" s="152"/>
      <c r="Y260" s="152"/>
    </row>
    <row r="261" spans="1:25" s="1" customFormat="1" ht="12.75" customHeight="1" x14ac:dyDescent="0.2">
      <c r="A261" s="129"/>
      <c r="B261" s="130"/>
      <c r="C261" s="198"/>
      <c r="D261" s="132"/>
      <c r="E261" s="132"/>
      <c r="F261" s="152"/>
      <c r="G261" s="152"/>
      <c r="H261" s="152"/>
      <c r="I261" s="152"/>
      <c r="J261" s="152"/>
      <c r="K261" s="152"/>
      <c r="L261" s="152"/>
      <c r="M261" s="152"/>
      <c r="N261" s="152"/>
      <c r="O261" s="152"/>
      <c r="P261" s="152"/>
      <c r="Q261" s="152"/>
      <c r="R261" s="152"/>
      <c r="S261" s="152"/>
      <c r="T261" s="152"/>
      <c r="U261" s="152"/>
      <c r="V261" s="152"/>
      <c r="W261" s="152"/>
      <c r="X261" s="152"/>
      <c r="Y261" s="152"/>
    </row>
    <row r="262" spans="1:25" s="1" customFormat="1" ht="12.75" customHeight="1" x14ac:dyDescent="0.2">
      <c r="A262" s="129"/>
      <c r="B262" s="130"/>
      <c r="C262" s="198"/>
      <c r="D262" s="132"/>
      <c r="E262" s="132"/>
      <c r="F262" s="152"/>
      <c r="G262" s="152"/>
      <c r="H262" s="152"/>
      <c r="I262" s="152"/>
      <c r="J262" s="152"/>
      <c r="K262" s="152"/>
      <c r="L262" s="152"/>
      <c r="M262" s="152"/>
      <c r="N262" s="152"/>
      <c r="O262" s="152"/>
      <c r="P262" s="152"/>
      <c r="Q262" s="152"/>
      <c r="R262" s="152"/>
      <c r="S262" s="152"/>
      <c r="T262" s="152"/>
      <c r="U262" s="152"/>
      <c r="V262" s="152"/>
      <c r="W262" s="152"/>
      <c r="X262" s="152"/>
      <c r="Y262" s="152"/>
    </row>
    <row r="263" spans="1:25" s="1" customFormat="1" ht="12.75" customHeight="1" x14ac:dyDescent="0.2">
      <c r="A263" s="129"/>
      <c r="B263" s="130"/>
      <c r="C263" s="198"/>
      <c r="D263" s="132"/>
      <c r="E263" s="132"/>
      <c r="F263" s="152"/>
      <c r="G263" s="152"/>
      <c r="H263" s="152"/>
      <c r="I263" s="152"/>
      <c r="J263" s="152"/>
      <c r="K263" s="152"/>
      <c r="L263" s="152"/>
      <c r="M263" s="152"/>
      <c r="N263" s="152"/>
      <c r="O263" s="152"/>
      <c r="P263" s="152"/>
      <c r="Q263" s="152"/>
      <c r="R263" s="152"/>
      <c r="S263" s="152"/>
      <c r="T263" s="152"/>
      <c r="U263" s="152"/>
      <c r="V263" s="152"/>
      <c r="W263" s="152"/>
      <c r="X263" s="152"/>
      <c r="Y263" s="152"/>
    </row>
    <row r="264" spans="1:25" s="1" customFormat="1" ht="12.75" customHeight="1" x14ac:dyDescent="0.2">
      <c r="A264" s="129"/>
      <c r="B264" s="130"/>
      <c r="C264" s="198"/>
      <c r="D264" s="132"/>
      <c r="E264" s="132"/>
      <c r="F264" s="152"/>
      <c r="G264" s="152"/>
      <c r="H264" s="152"/>
      <c r="I264" s="152"/>
      <c r="J264" s="152"/>
      <c r="K264" s="152"/>
      <c r="L264" s="152"/>
      <c r="M264" s="152"/>
      <c r="N264" s="152"/>
      <c r="O264" s="152"/>
      <c r="P264" s="152"/>
      <c r="Q264" s="152"/>
      <c r="R264" s="152"/>
      <c r="S264" s="152"/>
      <c r="T264" s="152"/>
      <c r="U264" s="152"/>
      <c r="V264" s="152"/>
      <c r="W264" s="152"/>
      <c r="X264" s="152"/>
      <c r="Y264" s="152"/>
    </row>
    <row r="265" spans="1:25" s="1" customFormat="1" ht="12.75" customHeight="1" x14ac:dyDescent="0.2">
      <c r="A265" s="129"/>
      <c r="B265" s="130"/>
      <c r="C265" s="198"/>
      <c r="D265" s="132"/>
      <c r="E265" s="132"/>
      <c r="F265" s="152"/>
      <c r="G265" s="152"/>
      <c r="H265" s="152"/>
      <c r="I265" s="152"/>
      <c r="J265" s="152"/>
      <c r="K265" s="152"/>
      <c r="L265" s="152"/>
      <c r="M265" s="152"/>
      <c r="N265" s="152"/>
      <c r="O265" s="152"/>
      <c r="P265" s="152"/>
      <c r="Q265" s="152"/>
      <c r="R265" s="152"/>
      <c r="S265" s="152"/>
      <c r="T265" s="152"/>
      <c r="U265" s="152"/>
      <c r="V265" s="152"/>
      <c r="W265" s="152"/>
      <c r="X265" s="152"/>
      <c r="Y265" s="152"/>
    </row>
    <row r="266" spans="1:25" s="1" customFormat="1" ht="12.75" customHeight="1" x14ac:dyDescent="0.2">
      <c r="A266" s="129"/>
      <c r="B266" s="130"/>
      <c r="C266" s="198"/>
      <c r="D266" s="132"/>
      <c r="E266" s="132"/>
      <c r="F266" s="152"/>
      <c r="G266" s="152"/>
      <c r="H266" s="152"/>
      <c r="I266" s="152"/>
      <c r="J266" s="152"/>
      <c r="K266" s="152"/>
      <c r="L266" s="152"/>
      <c r="M266" s="152"/>
      <c r="N266" s="152"/>
      <c r="O266" s="152"/>
      <c r="P266" s="152"/>
      <c r="Q266" s="152"/>
      <c r="R266" s="152"/>
      <c r="S266" s="152"/>
      <c r="T266" s="152"/>
      <c r="U266" s="152"/>
      <c r="V266" s="152"/>
      <c r="W266" s="152"/>
      <c r="X266" s="152"/>
      <c r="Y266" s="152"/>
    </row>
    <row r="267" spans="1:25" s="1" customFormat="1" ht="12.75" customHeight="1" x14ac:dyDescent="0.2">
      <c r="A267" s="129"/>
      <c r="B267" s="130"/>
      <c r="C267" s="198"/>
      <c r="D267" s="132"/>
      <c r="E267" s="132"/>
      <c r="F267" s="152"/>
      <c r="G267" s="152"/>
      <c r="H267" s="152"/>
      <c r="I267" s="152"/>
      <c r="J267" s="152"/>
      <c r="K267" s="152"/>
      <c r="L267" s="152"/>
      <c r="M267" s="152"/>
      <c r="N267" s="152"/>
      <c r="O267" s="152"/>
      <c r="P267" s="152"/>
      <c r="Q267" s="152"/>
      <c r="R267" s="152"/>
      <c r="S267" s="152"/>
      <c r="T267" s="152"/>
      <c r="U267" s="152"/>
      <c r="V267" s="152"/>
      <c r="W267" s="152"/>
      <c r="X267" s="152"/>
      <c r="Y267" s="152"/>
    </row>
    <row r="268" spans="1:25" s="1" customFormat="1" ht="12.75" customHeight="1" x14ac:dyDescent="0.2">
      <c r="A268" s="129"/>
      <c r="B268" s="130"/>
      <c r="C268" s="198"/>
      <c r="D268" s="132"/>
      <c r="E268" s="132"/>
      <c r="F268" s="152"/>
      <c r="G268" s="152"/>
      <c r="H268" s="152"/>
      <c r="I268" s="152"/>
      <c r="J268" s="152"/>
      <c r="K268" s="152"/>
      <c r="L268" s="152"/>
      <c r="M268" s="152"/>
      <c r="N268" s="152"/>
      <c r="O268" s="152"/>
      <c r="P268" s="152"/>
      <c r="Q268" s="152"/>
      <c r="R268" s="152"/>
      <c r="S268" s="152"/>
      <c r="T268" s="152"/>
      <c r="U268" s="152"/>
      <c r="V268" s="152"/>
      <c r="W268" s="152"/>
      <c r="X268" s="152"/>
      <c r="Y268" s="152"/>
    </row>
    <row r="269" spans="1:25" s="1" customFormat="1" ht="12.75" customHeight="1" x14ac:dyDescent="0.2">
      <c r="A269" s="129"/>
      <c r="B269" s="130"/>
      <c r="C269" s="198"/>
      <c r="D269" s="132"/>
      <c r="E269" s="132"/>
      <c r="F269" s="152"/>
      <c r="G269" s="152"/>
      <c r="H269" s="152"/>
      <c r="I269" s="152"/>
      <c r="J269" s="152"/>
      <c r="K269" s="152"/>
      <c r="L269" s="152"/>
      <c r="M269" s="152"/>
      <c r="N269" s="152"/>
      <c r="O269" s="152"/>
      <c r="P269" s="152"/>
      <c r="Q269" s="152"/>
      <c r="R269" s="152"/>
      <c r="S269" s="152"/>
      <c r="T269" s="152"/>
      <c r="U269" s="152"/>
      <c r="V269" s="152"/>
      <c r="W269" s="152"/>
      <c r="X269" s="152"/>
      <c r="Y269" s="152"/>
    </row>
    <row r="270" spans="1:25" s="1" customFormat="1" ht="12.75" customHeight="1" x14ac:dyDescent="0.2">
      <c r="A270" s="129"/>
      <c r="B270" s="130"/>
      <c r="C270" s="198"/>
      <c r="D270" s="132"/>
      <c r="E270" s="132"/>
      <c r="F270" s="152"/>
      <c r="G270" s="152"/>
      <c r="H270" s="152"/>
      <c r="I270" s="152"/>
      <c r="J270" s="152"/>
      <c r="K270" s="152"/>
      <c r="L270" s="152"/>
      <c r="M270" s="152"/>
      <c r="N270" s="152"/>
      <c r="O270" s="152"/>
      <c r="P270" s="152"/>
      <c r="Q270" s="152"/>
      <c r="R270" s="152"/>
      <c r="S270" s="152"/>
      <c r="T270" s="152"/>
      <c r="U270" s="152"/>
      <c r="V270" s="152"/>
      <c r="W270" s="152"/>
      <c r="X270" s="152"/>
      <c r="Y270" s="152"/>
    </row>
    <row r="271" spans="1:25" s="1" customFormat="1" ht="12.75" customHeight="1" x14ac:dyDescent="0.2">
      <c r="A271" s="129"/>
      <c r="B271" s="130"/>
      <c r="C271" s="198"/>
      <c r="D271" s="132"/>
      <c r="E271" s="132"/>
      <c r="F271" s="152"/>
      <c r="G271" s="152"/>
      <c r="H271" s="152"/>
      <c r="I271" s="152"/>
      <c r="J271" s="152"/>
      <c r="K271" s="152"/>
      <c r="L271" s="152"/>
      <c r="M271" s="152"/>
      <c r="N271" s="152"/>
      <c r="O271" s="152"/>
      <c r="P271" s="152"/>
      <c r="Q271" s="152"/>
      <c r="R271" s="152"/>
      <c r="S271" s="152"/>
      <c r="T271" s="152"/>
      <c r="U271" s="152"/>
      <c r="V271" s="152"/>
      <c r="W271" s="152"/>
      <c r="X271" s="152"/>
      <c r="Y271" s="152"/>
    </row>
    <row r="272" spans="1:25" s="1" customFormat="1" ht="12.75" customHeight="1" x14ac:dyDescent="0.2">
      <c r="A272" s="129"/>
      <c r="B272" s="130"/>
      <c r="C272" s="198"/>
      <c r="D272" s="132"/>
      <c r="E272" s="132"/>
      <c r="F272" s="152"/>
      <c r="G272" s="152"/>
      <c r="H272" s="152"/>
      <c r="I272" s="152"/>
      <c r="J272" s="152"/>
      <c r="K272" s="152"/>
      <c r="L272" s="152"/>
      <c r="M272" s="152"/>
      <c r="N272" s="152"/>
      <c r="O272" s="152"/>
      <c r="P272" s="152"/>
      <c r="Q272" s="152"/>
      <c r="R272" s="152"/>
      <c r="S272" s="152"/>
      <c r="T272" s="152"/>
      <c r="U272" s="152"/>
      <c r="V272" s="152"/>
      <c r="W272" s="152"/>
      <c r="X272" s="152"/>
      <c r="Y272" s="152"/>
    </row>
    <row r="273" spans="1:25" s="1" customFormat="1" ht="12.75" customHeight="1" x14ac:dyDescent="0.2">
      <c r="A273" s="129"/>
      <c r="B273" s="130"/>
      <c r="C273" s="198"/>
      <c r="D273" s="132"/>
      <c r="E273" s="132"/>
      <c r="F273" s="152"/>
      <c r="G273" s="152"/>
      <c r="H273" s="152"/>
      <c r="I273" s="152"/>
      <c r="J273" s="152"/>
      <c r="K273" s="152"/>
      <c r="L273" s="152"/>
      <c r="M273" s="152"/>
      <c r="N273" s="152"/>
      <c r="O273" s="152"/>
      <c r="P273" s="152"/>
      <c r="Q273" s="152"/>
      <c r="R273" s="152"/>
      <c r="S273" s="152"/>
      <c r="T273" s="152"/>
      <c r="U273" s="152"/>
      <c r="V273" s="152"/>
      <c r="W273" s="152"/>
      <c r="X273" s="152"/>
      <c r="Y273" s="152"/>
    </row>
    <row r="274" spans="1:25" s="1" customFormat="1" ht="12.75" customHeight="1" x14ac:dyDescent="0.2">
      <c r="A274" s="129"/>
      <c r="B274" s="130"/>
      <c r="C274" s="198"/>
      <c r="D274" s="132"/>
      <c r="E274" s="132"/>
      <c r="F274" s="152"/>
      <c r="G274" s="152"/>
      <c r="H274" s="152"/>
      <c r="I274" s="152"/>
      <c r="J274" s="152"/>
      <c r="K274" s="152"/>
      <c r="L274" s="152"/>
      <c r="M274" s="152"/>
      <c r="N274" s="152"/>
      <c r="O274" s="152"/>
      <c r="P274" s="152"/>
      <c r="Q274" s="152"/>
      <c r="R274" s="152"/>
      <c r="S274" s="152"/>
      <c r="T274" s="152"/>
      <c r="U274" s="152"/>
      <c r="V274" s="152"/>
      <c r="W274" s="152"/>
      <c r="X274" s="152"/>
      <c r="Y274" s="152"/>
    </row>
    <row r="275" spans="1:25" s="1" customFormat="1" ht="12.75" customHeight="1" x14ac:dyDescent="0.2">
      <c r="A275" s="129"/>
      <c r="B275" s="130"/>
      <c r="C275" s="198"/>
      <c r="D275" s="132"/>
      <c r="E275" s="132"/>
      <c r="F275" s="152"/>
      <c r="G275" s="152"/>
      <c r="H275" s="152"/>
      <c r="I275" s="152"/>
      <c r="J275" s="152"/>
      <c r="K275" s="152"/>
      <c r="L275" s="152"/>
      <c r="M275" s="152"/>
      <c r="N275" s="152"/>
      <c r="O275" s="152"/>
      <c r="P275" s="152"/>
      <c r="Q275" s="152"/>
      <c r="R275" s="152"/>
      <c r="S275" s="152"/>
      <c r="T275" s="152"/>
      <c r="U275" s="152"/>
      <c r="V275" s="152"/>
      <c r="W275" s="152"/>
      <c r="X275" s="152"/>
      <c r="Y275" s="152"/>
    </row>
    <row r="276" spans="1:25" s="1" customFormat="1" ht="12.75" customHeight="1" x14ac:dyDescent="0.2">
      <c r="A276" s="129"/>
      <c r="B276" s="130"/>
      <c r="C276" s="198"/>
      <c r="D276" s="132"/>
      <c r="E276" s="132"/>
      <c r="F276" s="152"/>
      <c r="G276" s="152"/>
      <c r="H276" s="152"/>
      <c r="I276" s="152"/>
      <c r="J276" s="152"/>
      <c r="K276" s="152"/>
      <c r="L276" s="152"/>
      <c r="M276" s="152"/>
      <c r="N276" s="152"/>
      <c r="O276" s="152"/>
      <c r="P276" s="152"/>
      <c r="Q276" s="152"/>
      <c r="R276" s="152"/>
      <c r="S276" s="152"/>
      <c r="T276" s="152"/>
      <c r="U276" s="152"/>
      <c r="V276" s="152"/>
      <c r="W276" s="152"/>
      <c r="X276" s="152"/>
      <c r="Y276" s="152"/>
    </row>
    <row r="277" spans="1:25" s="1" customFormat="1" ht="12.75" customHeight="1" x14ac:dyDescent="0.2">
      <c r="A277" s="129"/>
      <c r="B277" s="130"/>
      <c r="C277" s="198"/>
      <c r="D277" s="132"/>
      <c r="E277" s="132"/>
      <c r="F277" s="152"/>
      <c r="G277" s="152"/>
      <c r="H277" s="152"/>
      <c r="I277" s="152"/>
      <c r="J277" s="152"/>
      <c r="K277" s="152"/>
      <c r="L277" s="152"/>
      <c r="M277" s="152"/>
      <c r="N277" s="152"/>
      <c r="O277" s="152"/>
      <c r="P277" s="152"/>
      <c r="Q277" s="152"/>
      <c r="R277" s="152"/>
      <c r="S277" s="152"/>
      <c r="T277" s="152"/>
      <c r="U277" s="152"/>
      <c r="V277" s="152"/>
      <c r="W277" s="152"/>
      <c r="X277" s="152"/>
      <c r="Y277" s="152"/>
    </row>
    <row r="278" spans="1:25" s="1" customFormat="1" ht="12.75" customHeight="1" x14ac:dyDescent="0.2">
      <c r="A278" s="129"/>
      <c r="B278" s="130"/>
      <c r="C278" s="198"/>
      <c r="D278" s="132"/>
      <c r="E278" s="132"/>
      <c r="F278" s="152"/>
      <c r="G278" s="152"/>
      <c r="H278" s="152"/>
      <c r="I278" s="152"/>
      <c r="J278" s="152"/>
      <c r="K278" s="152"/>
      <c r="L278" s="152"/>
      <c r="M278" s="152"/>
      <c r="N278" s="152"/>
      <c r="O278" s="152"/>
      <c r="P278" s="152"/>
      <c r="Q278" s="152"/>
      <c r="R278" s="152"/>
      <c r="S278" s="152"/>
      <c r="T278" s="152"/>
      <c r="U278" s="152"/>
      <c r="V278" s="152"/>
      <c r="W278" s="152"/>
      <c r="X278" s="152"/>
      <c r="Y278" s="152"/>
    </row>
    <row r="279" spans="1:25" s="1" customFormat="1" ht="12.75" customHeight="1" x14ac:dyDescent="0.2">
      <c r="A279" s="129"/>
      <c r="B279" s="130"/>
      <c r="C279" s="198"/>
      <c r="D279" s="132"/>
      <c r="E279" s="132"/>
      <c r="F279" s="152"/>
      <c r="G279" s="152"/>
      <c r="H279" s="152"/>
      <c r="I279" s="152"/>
      <c r="J279" s="152"/>
      <c r="K279" s="152"/>
      <c r="L279" s="152"/>
      <c r="M279" s="152"/>
      <c r="N279" s="152"/>
      <c r="O279" s="152"/>
      <c r="P279" s="152"/>
      <c r="Q279" s="152"/>
      <c r="R279" s="152"/>
      <c r="S279" s="152"/>
      <c r="T279" s="152"/>
      <c r="U279" s="152"/>
      <c r="V279" s="152"/>
      <c r="W279" s="152"/>
      <c r="X279" s="152"/>
      <c r="Y279" s="152"/>
    </row>
    <row r="280" spans="1:25" s="1" customFormat="1" ht="12.75" customHeight="1" x14ac:dyDescent="0.2">
      <c r="A280" s="129"/>
      <c r="B280" s="130"/>
      <c r="C280" s="198"/>
      <c r="D280" s="132"/>
      <c r="E280" s="132"/>
      <c r="F280" s="152"/>
      <c r="G280" s="152"/>
      <c r="H280" s="152"/>
      <c r="I280" s="152"/>
      <c r="J280" s="152"/>
      <c r="K280" s="152"/>
      <c r="L280" s="152"/>
      <c r="M280" s="152"/>
      <c r="N280" s="152"/>
      <c r="O280" s="152"/>
      <c r="P280" s="152"/>
      <c r="Q280" s="152"/>
      <c r="R280" s="152"/>
      <c r="S280" s="152"/>
      <c r="T280" s="152"/>
      <c r="U280" s="152"/>
      <c r="V280" s="152"/>
      <c r="W280" s="152"/>
      <c r="X280" s="152"/>
      <c r="Y280" s="152"/>
    </row>
    <row r="281" spans="1:25" s="1" customFormat="1" ht="12.75" customHeight="1" x14ac:dyDescent="0.2">
      <c r="A281" s="129"/>
      <c r="B281" s="130"/>
      <c r="C281" s="198"/>
      <c r="D281" s="132"/>
      <c r="E281" s="132"/>
      <c r="F281" s="152"/>
      <c r="G281" s="152"/>
      <c r="H281" s="152"/>
      <c r="I281" s="152"/>
      <c r="J281" s="152"/>
      <c r="K281" s="152"/>
      <c r="L281" s="152"/>
      <c r="M281" s="152"/>
      <c r="N281" s="152"/>
      <c r="O281" s="152"/>
      <c r="P281" s="152"/>
      <c r="Q281" s="152"/>
      <c r="R281" s="152"/>
      <c r="S281" s="152"/>
      <c r="T281" s="152"/>
      <c r="U281" s="152"/>
      <c r="V281" s="152"/>
      <c r="W281" s="152"/>
      <c r="X281" s="152"/>
      <c r="Y281" s="152"/>
    </row>
    <row r="282" spans="1:25" s="1" customFormat="1" ht="12.75" customHeight="1" x14ac:dyDescent="0.2">
      <c r="A282" s="129"/>
      <c r="B282" s="130"/>
      <c r="C282" s="198"/>
      <c r="D282" s="132"/>
      <c r="E282" s="132"/>
      <c r="F282" s="152"/>
      <c r="G282" s="152"/>
      <c r="H282" s="152"/>
      <c r="I282" s="152"/>
      <c r="J282" s="152"/>
      <c r="K282" s="152"/>
      <c r="L282" s="152"/>
      <c r="M282" s="152"/>
      <c r="N282" s="152"/>
      <c r="O282" s="152"/>
      <c r="P282" s="152"/>
      <c r="Q282" s="152"/>
      <c r="R282" s="152"/>
      <c r="S282" s="152"/>
      <c r="T282" s="152"/>
      <c r="U282" s="152"/>
      <c r="V282" s="152"/>
      <c r="W282" s="152"/>
      <c r="X282" s="152"/>
      <c r="Y282" s="152"/>
    </row>
    <row r="283" spans="1:25" s="1" customFormat="1" ht="12.75" customHeight="1" x14ac:dyDescent="0.2">
      <c r="A283" s="129"/>
      <c r="B283" s="130"/>
      <c r="C283" s="198"/>
      <c r="D283" s="132"/>
      <c r="E283" s="132"/>
      <c r="F283" s="152"/>
      <c r="G283" s="152"/>
      <c r="H283" s="152"/>
      <c r="I283" s="152"/>
      <c r="J283" s="152"/>
      <c r="K283" s="152"/>
      <c r="L283" s="152"/>
      <c r="M283" s="152"/>
      <c r="N283" s="152"/>
      <c r="O283" s="152"/>
      <c r="P283" s="152"/>
      <c r="Q283" s="152"/>
      <c r="R283" s="152"/>
      <c r="S283" s="152"/>
      <c r="T283" s="152"/>
      <c r="U283" s="152"/>
      <c r="V283" s="152"/>
      <c r="W283" s="152"/>
      <c r="X283" s="152"/>
      <c r="Y283" s="152"/>
    </row>
    <row r="284" spans="1:25" s="1" customFormat="1" ht="12.75" customHeight="1" x14ac:dyDescent="0.2">
      <c r="A284" s="129"/>
      <c r="B284" s="130"/>
      <c r="C284" s="198"/>
      <c r="D284" s="132"/>
      <c r="E284" s="132"/>
      <c r="F284" s="152"/>
      <c r="G284" s="152"/>
      <c r="H284" s="152"/>
      <c r="I284" s="152"/>
      <c r="J284" s="152"/>
      <c r="K284" s="152"/>
      <c r="L284" s="152"/>
      <c r="M284" s="152"/>
      <c r="N284" s="152"/>
      <c r="O284" s="152"/>
      <c r="P284" s="152"/>
      <c r="Q284" s="152"/>
      <c r="R284" s="152"/>
      <c r="S284" s="152"/>
      <c r="T284" s="152"/>
      <c r="U284" s="152"/>
      <c r="V284" s="152"/>
      <c r="W284" s="152"/>
      <c r="X284" s="152"/>
      <c r="Y284" s="152"/>
    </row>
    <row r="285" spans="1:25" s="1" customFormat="1" ht="12.75" customHeight="1" x14ac:dyDescent="0.2">
      <c r="A285" s="129"/>
      <c r="B285" s="130"/>
      <c r="C285" s="198"/>
      <c r="D285" s="132"/>
      <c r="E285" s="132"/>
      <c r="F285" s="152"/>
      <c r="G285" s="152"/>
      <c r="H285" s="152"/>
      <c r="I285" s="152"/>
      <c r="J285" s="152"/>
      <c r="K285" s="152"/>
      <c r="L285" s="152"/>
      <c r="M285" s="152"/>
      <c r="N285" s="152"/>
      <c r="O285" s="152"/>
      <c r="P285" s="152"/>
      <c r="Q285" s="152"/>
      <c r="R285" s="152"/>
      <c r="S285" s="152"/>
      <c r="T285" s="152"/>
      <c r="U285" s="152"/>
      <c r="V285" s="152"/>
      <c r="W285" s="152"/>
      <c r="X285" s="152"/>
      <c r="Y285" s="152"/>
    </row>
    <row r="286" spans="1:25" s="1" customFormat="1" ht="12.75" customHeight="1" x14ac:dyDescent="0.2">
      <c r="A286" s="129"/>
      <c r="B286" s="130"/>
      <c r="C286" s="198"/>
      <c r="D286" s="132"/>
      <c r="E286" s="132"/>
      <c r="F286" s="152"/>
      <c r="G286" s="152"/>
      <c r="H286" s="152"/>
      <c r="I286" s="152"/>
      <c r="J286" s="152"/>
      <c r="K286" s="152"/>
      <c r="L286" s="152"/>
      <c r="M286" s="152"/>
      <c r="N286" s="152"/>
      <c r="O286" s="152"/>
      <c r="P286" s="152"/>
      <c r="Q286" s="152"/>
      <c r="R286" s="152"/>
      <c r="S286" s="152"/>
      <c r="T286" s="152"/>
      <c r="U286" s="152"/>
      <c r="V286" s="152"/>
      <c r="W286" s="152"/>
      <c r="X286" s="152"/>
      <c r="Y286" s="152"/>
    </row>
    <row r="287" spans="1:25" s="1" customFormat="1" ht="12.75" customHeight="1" x14ac:dyDescent="0.2">
      <c r="A287" s="129"/>
      <c r="B287" s="130"/>
      <c r="C287" s="198"/>
      <c r="D287" s="132"/>
      <c r="E287" s="132"/>
      <c r="F287" s="152"/>
      <c r="G287" s="152"/>
      <c r="H287" s="152"/>
      <c r="I287" s="152"/>
      <c r="J287" s="152"/>
      <c r="K287" s="152"/>
      <c r="L287" s="152"/>
      <c r="M287" s="152"/>
      <c r="N287" s="152"/>
      <c r="O287" s="152"/>
      <c r="P287" s="152"/>
      <c r="Q287" s="152"/>
      <c r="R287" s="152"/>
      <c r="S287" s="152"/>
      <c r="T287" s="152"/>
      <c r="U287" s="152"/>
      <c r="V287" s="152"/>
      <c r="W287" s="152"/>
      <c r="X287" s="152"/>
      <c r="Y287" s="152"/>
    </row>
    <row r="288" spans="1:25" s="1" customFormat="1" ht="12.75" customHeight="1" x14ac:dyDescent="0.2">
      <c r="A288" s="129"/>
      <c r="B288" s="130"/>
      <c r="C288" s="198"/>
      <c r="D288" s="132"/>
      <c r="E288" s="132"/>
      <c r="F288" s="152"/>
      <c r="G288" s="152"/>
      <c r="H288" s="152"/>
      <c r="I288" s="152"/>
      <c r="J288" s="152"/>
      <c r="K288" s="152"/>
      <c r="L288" s="152"/>
      <c r="M288" s="152"/>
      <c r="N288" s="152"/>
      <c r="O288" s="152"/>
      <c r="P288" s="152"/>
      <c r="Q288" s="152"/>
      <c r="R288" s="152"/>
      <c r="S288" s="152"/>
      <c r="T288" s="152"/>
      <c r="U288" s="152"/>
      <c r="V288" s="152"/>
      <c r="W288" s="152"/>
      <c r="X288" s="152"/>
      <c r="Y288" s="152"/>
    </row>
    <row r="289" spans="1:25" s="1" customFormat="1" ht="12.75" customHeight="1" x14ac:dyDescent="0.2">
      <c r="A289" s="129"/>
      <c r="B289" s="130"/>
      <c r="C289" s="198"/>
      <c r="D289" s="132"/>
      <c r="E289" s="132"/>
      <c r="F289" s="152"/>
      <c r="G289" s="152"/>
      <c r="H289" s="152"/>
      <c r="I289" s="152"/>
      <c r="J289" s="152"/>
      <c r="K289" s="152"/>
      <c r="L289" s="152"/>
      <c r="M289" s="152"/>
      <c r="N289" s="152"/>
      <c r="O289" s="152"/>
      <c r="P289" s="152"/>
      <c r="Q289" s="152"/>
      <c r="R289" s="152"/>
      <c r="S289" s="152"/>
      <c r="T289" s="152"/>
      <c r="U289" s="152"/>
      <c r="V289" s="152"/>
      <c r="W289" s="152"/>
      <c r="X289" s="152"/>
      <c r="Y289" s="152"/>
    </row>
    <row r="290" spans="1:25" s="1" customFormat="1" ht="12.75" customHeight="1" x14ac:dyDescent="0.2">
      <c r="A290" s="129"/>
      <c r="B290" s="130"/>
      <c r="C290" s="198"/>
      <c r="D290" s="132"/>
      <c r="E290" s="132"/>
      <c r="F290" s="152"/>
      <c r="G290" s="152"/>
      <c r="H290" s="152"/>
      <c r="I290" s="152"/>
      <c r="J290" s="152"/>
      <c r="K290" s="152"/>
      <c r="L290" s="152"/>
      <c r="M290" s="152"/>
      <c r="N290" s="152"/>
      <c r="O290" s="152"/>
      <c r="P290" s="152"/>
      <c r="Q290" s="152"/>
      <c r="R290" s="152"/>
      <c r="S290" s="152"/>
      <c r="T290" s="152"/>
      <c r="U290" s="152"/>
      <c r="V290" s="152"/>
      <c r="W290" s="152"/>
      <c r="X290" s="152"/>
      <c r="Y290" s="152"/>
    </row>
    <row r="291" spans="1:25" s="1" customFormat="1" ht="12.75" customHeight="1" x14ac:dyDescent="0.2">
      <c r="A291" s="129"/>
      <c r="B291" s="130"/>
      <c r="C291" s="198"/>
      <c r="D291" s="132"/>
      <c r="E291" s="132"/>
      <c r="F291" s="152"/>
      <c r="G291" s="152"/>
      <c r="H291" s="152"/>
      <c r="I291" s="152"/>
      <c r="J291" s="152"/>
      <c r="K291" s="152"/>
      <c r="L291" s="152"/>
      <c r="M291" s="152"/>
      <c r="N291" s="152"/>
      <c r="O291" s="152"/>
      <c r="P291" s="152"/>
      <c r="Q291" s="152"/>
      <c r="R291" s="152"/>
      <c r="S291" s="152"/>
      <c r="T291" s="152"/>
      <c r="U291" s="152"/>
      <c r="V291" s="152"/>
      <c r="W291" s="152"/>
      <c r="X291" s="152"/>
      <c r="Y291" s="152"/>
    </row>
    <row r="292" spans="1:25" s="1" customFormat="1" ht="12.75" customHeight="1" x14ac:dyDescent="0.2">
      <c r="A292" s="129"/>
      <c r="B292" s="130"/>
      <c r="C292" s="198"/>
      <c r="D292" s="132"/>
      <c r="E292" s="132"/>
      <c r="F292" s="152"/>
      <c r="G292" s="152"/>
      <c r="H292" s="152"/>
      <c r="I292" s="152"/>
      <c r="J292" s="152"/>
      <c r="K292" s="152"/>
      <c r="L292" s="152"/>
      <c r="M292" s="152"/>
      <c r="N292" s="152"/>
      <c r="O292" s="152"/>
      <c r="P292" s="152"/>
      <c r="Q292" s="152"/>
      <c r="R292" s="152"/>
      <c r="S292" s="152"/>
      <c r="T292" s="152"/>
      <c r="U292" s="152"/>
      <c r="V292" s="152"/>
      <c r="W292" s="152"/>
      <c r="X292" s="152"/>
      <c r="Y292" s="152"/>
    </row>
    <row r="293" spans="1:25" s="1" customFormat="1" ht="12.75" customHeight="1" x14ac:dyDescent="0.2">
      <c r="A293" s="129"/>
      <c r="B293" s="130"/>
      <c r="C293" s="198"/>
      <c r="D293" s="132"/>
      <c r="E293" s="132"/>
      <c r="F293" s="152"/>
      <c r="G293" s="152"/>
      <c r="H293" s="152"/>
      <c r="I293" s="152"/>
      <c r="J293" s="152"/>
      <c r="K293" s="152"/>
      <c r="L293" s="152"/>
      <c r="M293" s="152"/>
      <c r="N293" s="152"/>
      <c r="O293" s="152"/>
      <c r="P293" s="152"/>
      <c r="Q293" s="152"/>
      <c r="R293" s="152"/>
      <c r="S293" s="152"/>
      <c r="T293" s="152"/>
      <c r="U293" s="152"/>
      <c r="V293" s="152"/>
      <c r="W293" s="152"/>
      <c r="X293" s="152"/>
      <c r="Y293" s="152"/>
    </row>
    <row r="294" spans="1:25" s="1" customFormat="1" ht="12.75" customHeight="1" x14ac:dyDescent="0.2">
      <c r="A294" s="129"/>
      <c r="B294" s="130"/>
      <c r="C294" s="198"/>
      <c r="D294" s="132"/>
      <c r="E294" s="132"/>
      <c r="F294" s="152"/>
      <c r="G294" s="152"/>
      <c r="H294" s="152"/>
      <c r="I294" s="152"/>
      <c r="J294" s="152"/>
      <c r="K294" s="152"/>
      <c r="L294" s="152"/>
      <c r="M294" s="152"/>
      <c r="N294" s="152"/>
      <c r="O294" s="152"/>
      <c r="P294" s="152"/>
      <c r="Q294" s="152"/>
      <c r="R294" s="152"/>
      <c r="S294" s="152"/>
      <c r="T294" s="152"/>
      <c r="U294" s="152"/>
      <c r="V294" s="152"/>
      <c r="W294" s="152"/>
      <c r="X294" s="152"/>
      <c r="Y294" s="152"/>
    </row>
    <row r="295" spans="1:25" s="1" customFormat="1" ht="12.75" customHeight="1" x14ac:dyDescent="0.2">
      <c r="A295" s="129"/>
      <c r="B295" s="130"/>
      <c r="C295" s="198"/>
      <c r="D295" s="132"/>
      <c r="E295" s="132"/>
      <c r="F295" s="152"/>
      <c r="G295" s="152"/>
      <c r="H295" s="152"/>
      <c r="I295" s="152"/>
      <c r="J295" s="152"/>
      <c r="K295" s="152"/>
      <c r="L295" s="152"/>
      <c r="M295" s="152"/>
      <c r="N295" s="152"/>
      <c r="O295" s="152"/>
      <c r="P295" s="152"/>
      <c r="Q295" s="152"/>
      <c r="R295" s="152"/>
      <c r="S295" s="152"/>
      <c r="T295" s="152"/>
      <c r="U295" s="152"/>
      <c r="V295" s="152"/>
      <c r="W295" s="152"/>
      <c r="X295" s="152"/>
      <c r="Y295" s="152"/>
    </row>
    <row r="296" spans="1:25" s="1" customFormat="1" ht="12.75" customHeight="1" x14ac:dyDescent="0.2">
      <c r="A296" s="129"/>
      <c r="B296" s="130"/>
      <c r="C296" s="198"/>
      <c r="D296" s="132"/>
      <c r="E296" s="132"/>
      <c r="F296" s="152"/>
      <c r="G296" s="152"/>
      <c r="H296" s="152"/>
      <c r="I296" s="152"/>
      <c r="J296" s="152"/>
      <c r="K296" s="152"/>
      <c r="L296" s="152"/>
      <c r="M296" s="152"/>
      <c r="N296" s="152"/>
      <c r="O296" s="152"/>
      <c r="P296" s="152"/>
      <c r="Q296" s="152"/>
      <c r="R296" s="152"/>
      <c r="S296" s="152"/>
      <c r="T296" s="152"/>
      <c r="U296" s="152"/>
      <c r="V296" s="152"/>
      <c r="W296" s="152"/>
      <c r="X296" s="152"/>
      <c r="Y296" s="152"/>
    </row>
    <row r="297" spans="1:25" s="1" customFormat="1" ht="12.75" customHeight="1" x14ac:dyDescent="0.2">
      <c r="A297" s="129"/>
      <c r="B297" s="130"/>
      <c r="C297" s="198"/>
      <c r="D297" s="132"/>
      <c r="E297" s="132"/>
      <c r="F297" s="152"/>
      <c r="G297" s="152"/>
      <c r="H297" s="152"/>
      <c r="I297" s="152"/>
      <c r="J297" s="152"/>
      <c r="K297" s="152"/>
      <c r="L297" s="152"/>
      <c r="M297" s="152"/>
      <c r="N297" s="152"/>
      <c r="O297" s="152"/>
      <c r="P297" s="152"/>
      <c r="Q297" s="152"/>
      <c r="R297" s="152"/>
      <c r="S297" s="152"/>
      <c r="T297" s="152"/>
      <c r="U297" s="152"/>
      <c r="V297" s="152"/>
      <c r="W297" s="152"/>
      <c r="X297" s="152"/>
      <c r="Y297" s="152"/>
    </row>
    <row r="298" spans="1:25" s="1" customFormat="1" ht="12.75" customHeight="1" x14ac:dyDescent="0.2">
      <c r="A298" s="129"/>
      <c r="B298" s="130"/>
      <c r="C298" s="198"/>
      <c r="D298" s="132"/>
      <c r="E298" s="132"/>
      <c r="F298" s="152"/>
      <c r="G298" s="152"/>
      <c r="H298" s="152"/>
      <c r="I298" s="152"/>
      <c r="J298" s="152"/>
      <c r="K298" s="152"/>
      <c r="L298" s="152"/>
      <c r="M298" s="152"/>
      <c r="N298" s="152"/>
      <c r="O298" s="152"/>
      <c r="P298" s="152"/>
      <c r="Q298" s="152"/>
      <c r="R298" s="152"/>
      <c r="S298" s="152"/>
      <c r="T298" s="152"/>
      <c r="U298" s="152"/>
      <c r="V298" s="152"/>
      <c r="W298" s="152"/>
      <c r="X298" s="152"/>
      <c r="Y298" s="152"/>
    </row>
    <row r="299" spans="1:25" s="1" customFormat="1" ht="12.75" customHeight="1" x14ac:dyDescent="0.2">
      <c r="A299" s="129"/>
      <c r="B299" s="130"/>
      <c r="C299" s="198"/>
      <c r="D299" s="132"/>
      <c r="E299" s="132"/>
      <c r="F299" s="152"/>
      <c r="G299" s="152"/>
      <c r="H299" s="152"/>
      <c r="I299" s="152"/>
      <c r="J299" s="152"/>
      <c r="K299" s="152"/>
      <c r="L299" s="152"/>
      <c r="M299" s="152"/>
      <c r="N299" s="152"/>
      <c r="O299" s="152"/>
      <c r="P299" s="152"/>
      <c r="Q299" s="152"/>
      <c r="R299" s="152"/>
      <c r="S299" s="152"/>
      <c r="T299" s="152"/>
      <c r="U299" s="152"/>
      <c r="V299" s="152"/>
      <c r="W299" s="152"/>
      <c r="X299" s="152"/>
      <c r="Y299" s="152"/>
    </row>
    <row r="300" spans="1:25" s="1" customFormat="1" ht="12.75" customHeight="1" x14ac:dyDescent="0.2">
      <c r="A300" s="129"/>
      <c r="B300" s="130"/>
      <c r="C300" s="198"/>
      <c r="D300" s="132"/>
      <c r="E300" s="132"/>
      <c r="F300" s="152"/>
      <c r="G300" s="152"/>
      <c r="H300" s="152"/>
      <c r="I300" s="152"/>
      <c r="J300" s="152"/>
      <c r="K300" s="152"/>
      <c r="L300" s="152"/>
      <c r="M300" s="152"/>
      <c r="N300" s="152"/>
      <c r="O300" s="152"/>
      <c r="P300" s="152"/>
      <c r="Q300" s="152"/>
      <c r="R300" s="152"/>
      <c r="S300" s="152"/>
      <c r="T300" s="152"/>
      <c r="U300" s="152"/>
      <c r="V300" s="152"/>
      <c r="W300" s="152"/>
      <c r="X300" s="152"/>
      <c r="Y300" s="152"/>
    </row>
    <row r="301" spans="1:25" s="1" customFormat="1" ht="12.75" customHeight="1" x14ac:dyDescent="0.2">
      <c r="A301" s="129"/>
      <c r="B301" s="130"/>
      <c r="C301" s="198"/>
      <c r="D301" s="132"/>
      <c r="E301" s="132"/>
      <c r="F301" s="152"/>
      <c r="G301" s="152"/>
      <c r="H301" s="152"/>
      <c r="I301" s="152"/>
      <c r="J301" s="152"/>
      <c r="K301" s="152"/>
      <c r="L301" s="152"/>
      <c r="M301" s="152"/>
      <c r="N301" s="152"/>
      <c r="O301" s="152"/>
      <c r="P301" s="152"/>
      <c r="Q301" s="152"/>
      <c r="R301" s="152"/>
      <c r="S301" s="152"/>
      <c r="T301" s="152"/>
      <c r="U301" s="152"/>
      <c r="V301" s="152"/>
      <c r="W301" s="152"/>
      <c r="X301" s="152"/>
      <c r="Y301" s="152"/>
    </row>
    <row r="302" spans="1:25" s="1" customFormat="1" ht="12.75" customHeight="1" x14ac:dyDescent="0.2">
      <c r="A302" s="129"/>
      <c r="B302" s="130"/>
      <c r="C302" s="198"/>
      <c r="D302" s="132"/>
      <c r="E302" s="132"/>
      <c r="F302" s="152"/>
      <c r="G302" s="152"/>
      <c r="H302" s="152"/>
      <c r="I302" s="152"/>
      <c r="J302" s="152"/>
      <c r="K302" s="152"/>
      <c r="L302" s="152"/>
      <c r="M302" s="152"/>
      <c r="N302" s="152"/>
      <c r="O302" s="152"/>
      <c r="P302" s="152"/>
      <c r="Q302" s="152"/>
      <c r="R302" s="152"/>
      <c r="S302" s="152"/>
      <c r="T302" s="152"/>
      <c r="U302" s="152"/>
      <c r="V302" s="152"/>
      <c r="W302" s="152"/>
      <c r="X302" s="152"/>
      <c r="Y302" s="152"/>
    </row>
    <row r="303" spans="1:25" s="1" customFormat="1" ht="12.75" customHeight="1" x14ac:dyDescent="0.2">
      <c r="A303" s="129"/>
      <c r="B303" s="130"/>
      <c r="C303" s="198"/>
      <c r="D303" s="132"/>
      <c r="E303" s="132"/>
      <c r="F303" s="152"/>
      <c r="G303" s="152"/>
      <c r="H303" s="152"/>
      <c r="I303" s="152"/>
      <c r="J303" s="152"/>
      <c r="K303" s="152"/>
      <c r="L303" s="152"/>
      <c r="M303" s="152"/>
      <c r="N303" s="152"/>
      <c r="O303" s="152"/>
      <c r="P303" s="152"/>
      <c r="Q303" s="152"/>
      <c r="R303" s="152"/>
      <c r="S303" s="152"/>
      <c r="T303" s="152"/>
      <c r="U303" s="152"/>
      <c r="V303" s="152"/>
      <c r="W303" s="152"/>
      <c r="X303" s="152"/>
      <c r="Y303" s="152"/>
    </row>
    <row r="304" spans="1:25" s="1" customFormat="1" ht="12.75" customHeight="1" x14ac:dyDescent="0.2">
      <c r="A304" s="129"/>
      <c r="B304" s="130"/>
      <c r="C304" s="198"/>
      <c r="D304" s="132"/>
      <c r="E304" s="132"/>
      <c r="F304" s="152"/>
      <c r="G304" s="152"/>
      <c r="H304" s="152"/>
      <c r="I304" s="152"/>
      <c r="J304" s="152"/>
      <c r="K304" s="152"/>
      <c r="L304" s="152"/>
      <c r="M304" s="152"/>
      <c r="N304" s="152"/>
      <c r="O304" s="152"/>
      <c r="P304" s="152"/>
      <c r="Q304" s="152"/>
      <c r="R304" s="152"/>
      <c r="S304" s="152"/>
      <c r="T304" s="152"/>
      <c r="U304" s="152"/>
      <c r="V304" s="152"/>
      <c r="W304" s="152"/>
      <c r="X304" s="152"/>
      <c r="Y304" s="152"/>
    </row>
    <row r="305" spans="1:25" s="1" customFormat="1" ht="12.75" customHeight="1" x14ac:dyDescent="0.2">
      <c r="A305" s="129"/>
      <c r="B305" s="130"/>
      <c r="C305" s="198"/>
      <c r="D305" s="132"/>
      <c r="E305" s="132"/>
      <c r="F305" s="152"/>
      <c r="G305" s="152"/>
      <c r="H305" s="152"/>
      <c r="I305" s="152"/>
      <c r="J305" s="152"/>
      <c r="K305" s="152"/>
      <c r="L305" s="152"/>
      <c r="M305" s="152"/>
      <c r="N305" s="152"/>
      <c r="O305" s="152"/>
      <c r="P305" s="152"/>
      <c r="Q305" s="152"/>
      <c r="R305" s="152"/>
      <c r="S305" s="152"/>
      <c r="T305" s="152"/>
      <c r="U305" s="152"/>
      <c r="V305" s="152"/>
      <c r="W305" s="152"/>
      <c r="X305" s="152"/>
      <c r="Y305" s="152"/>
    </row>
    <row r="306" spans="1:25" s="1" customFormat="1" ht="12.75" customHeight="1" x14ac:dyDescent="0.2">
      <c r="A306" s="129"/>
      <c r="B306" s="130"/>
      <c r="C306" s="198"/>
      <c r="D306" s="132"/>
      <c r="E306" s="132"/>
      <c r="F306" s="152"/>
      <c r="G306" s="152"/>
      <c r="H306" s="152"/>
      <c r="I306" s="152"/>
      <c r="J306" s="152"/>
      <c r="K306" s="152"/>
      <c r="L306" s="152"/>
      <c r="M306" s="152"/>
      <c r="N306" s="152"/>
      <c r="O306" s="152"/>
      <c r="P306" s="152"/>
      <c r="Q306" s="152"/>
      <c r="R306" s="152"/>
      <c r="S306" s="152"/>
      <c r="T306" s="152"/>
      <c r="U306" s="152"/>
      <c r="V306" s="152"/>
      <c r="W306" s="152"/>
      <c r="X306" s="152"/>
      <c r="Y306" s="152"/>
    </row>
    <row r="307" spans="1:25" s="1" customFormat="1" ht="12.75" customHeight="1" x14ac:dyDescent="0.2">
      <c r="A307" s="129"/>
      <c r="B307" s="130"/>
      <c r="C307" s="198"/>
      <c r="D307" s="132"/>
      <c r="E307" s="132"/>
      <c r="F307" s="152"/>
      <c r="G307" s="152"/>
      <c r="H307" s="152"/>
      <c r="I307" s="152"/>
      <c r="J307" s="152"/>
      <c r="K307" s="152"/>
      <c r="L307" s="152"/>
      <c r="M307" s="152"/>
      <c r="N307" s="152"/>
      <c r="O307" s="152"/>
      <c r="P307" s="152"/>
      <c r="Q307" s="152"/>
      <c r="R307" s="152"/>
      <c r="S307" s="152"/>
      <c r="T307" s="152"/>
      <c r="U307" s="152"/>
      <c r="V307" s="152"/>
      <c r="W307" s="152"/>
      <c r="X307" s="152"/>
      <c r="Y307" s="152"/>
    </row>
    <row r="308" spans="1:25" s="1" customFormat="1" ht="12.75" customHeight="1" x14ac:dyDescent="0.2">
      <c r="A308" s="129"/>
      <c r="B308" s="130"/>
      <c r="C308" s="198"/>
      <c r="D308" s="132"/>
      <c r="E308" s="132"/>
      <c r="F308" s="152"/>
      <c r="G308" s="152"/>
      <c r="H308" s="152"/>
      <c r="I308" s="152"/>
      <c r="J308" s="152"/>
      <c r="K308" s="152"/>
      <c r="L308" s="152"/>
      <c r="M308" s="152"/>
      <c r="N308" s="152"/>
      <c r="O308" s="152"/>
      <c r="P308" s="152"/>
      <c r="Q308" s="152"/>
      <c r="R308" s="152"/>
      <c r="S308" s="152"/>
      <c r="T308" s="152"/>
      <c r="U308" s="152"/>
      <c r="V308" s="152"/>
      <c r="W308" s="152"/>
      <c r="X308" s="152"/>
      <c r="Y308" s="152"/>
    </row>
    <row r="309" spans="1:25" s="1" customFormat="1" ht="12.75" customHeight="1" x14ac:dyDescent="0.2">
      <c r="A309" s="129"/>
      <c r="B309" s="130"/>
      <c r="C309" s="198"/>
      <c r="D309" s="132"/>
      <c r="E309" s="132"/>
      <c r="F309" s="152"/>
      <c r="G309" s="152"/>
      <c r="H309" s="152"/>
      <c r="I309" s="152"/>
      <c r="J309" s="152"/>
      <c r="K309" s="152"/>
      <c r="L309" s="152"/>
      <c r="M309" s="152"/>
      <c r="N309" s="152"/>
      <c r="O309" s="152"/>
      <c r="P309" s="152"/>
      <c r="Q309" s="152"/>
      <c r="R309" s="152"/>
      <c r="S309" s="152"/>
      <c r="T309" s="152"/>
      <c r="U309" s="152"/>
      <c r="V309" s="152"/>
      <c r="W309" s="152"/>
      <c r="X309" s="152"/>
      <c r="Y309" s="152"/>
    </row>
    <row r="310" spans="1:25" s="1" customFormat="1" ht="12.75" customHeight="1" x14ac:dyDescent="0.2">
      <c r="A310" s="129"/>
      <c r="B310" s="130"/>
      <c r="C310" s="198"/>
      <c r="D310" s="132"/>
      <c r="E310" s="132"/>
      <c r="F310" s="152"/>
      <c r="G310" s="152"/>
      <c r="H310" s="152"/>
      <c r="I310" s="152"/>
      <c r="J310" s="152"/>
      <c r="K310" s="152"/>
      <c r="L310" s="152"/>
      <c r="M310" s="152"/>
      <c r="N310" s="152"/>
      <c r="O310" s="152"/>
      <c r="P310" s="152"/>
      <c r="Q310" s="152"/>
      <c r="R310" s="152"/>
      <c r="S310" s="152"/>
      <c r="T310" s="152"/>
      <c r="U310" s="152"/>
      <c r="V310" s="152"/>
      <c r="W310" s="152"/>
      <c r="X310" s="152"/>
      <c r="Y310" s="152"/>
    </row>
    <row r="311" spans="1:25" s="1" customFormat="1" ht="12.75" customHeight="1" x14ac:dyDescent="0.2">
      <c r="A311" s="129"/>
      <c r="B311" s="130"/>
      <c r="C311" s="198"/>
      <c r="D311" s="132"/>
      <c r="E311" s="132"/>
      <c r="F311" s="152"/>
      <c r="G311" s="152"/>
      <c r="H311" s="152"/>
      <c r="I311" s="152"/>
      <c r="J311" s="152"/>
      <c r="K311" s="152"/>
      <c r="L311" s="152"/>
      <c r="M311" s="152"/>
      <c r="N311" s="152"/>
      <c r="O311" s="152"/>
      <c r="P311" s="152"/>
      <c r="Q311" s="152"/>
      <c r="R311" s="152"/>
      <c r="S311" s="152"/>
      <c r="T311" s="152"/>
      <c r="U311" s="152"/>
      <c r="V311" s="152"/>
      <c r="W311" s="152"/>
      <c r="X311" s="152"/>
      <c r="Y311" s="152"/>
    </row>
    <row r="312" spans="1:25" s="1" customFormat="1" ht="12.75" customHeight="1" x14ac:dyDescent="0.2">
      <c r="A312" s="129"/>
      <c r="B312" s="130"/>
      <c r="C312" s="198"/>
      <c r="D312" s="132"/>
      <c r="E312" s="132"/>
      <c r="F312" s="152"/>
      <c r="G312" s="152"/>
      <c r="H312" s="152"/>
      <c r="I312" s="152"/>
      <c r="J312" s="152"/>
      <c r="K312" s="152"/>
      <c r="L312" s="152"/>
      <c r="M312" s="152"/>
      <c r="N312" s="152"/>
      <c r="O312" s="152"/>
      <c r="P312" s="152"/>
      <c r="Q312" s="152"/>
      <c r="R312" s="152"/>
      <c r="S312" s="152"/>
      <c r="T312" s="152"/>
      <c r="U312" s="152"/>
      <c r="V312" s="152"/>
      <c r="W312" s="152"/>
      <c r="X312" s="152"/>
      <c r="Y312" s="152"/>
    </row>
    <row r="313" spans="1:25" s="1" customFormat="1" ht="12.75" customHeight="1" x14ac:dyDescent="0.2">
      <c r="A313" s="129"/>
      <c r="B313" s="130"/>
      <c r="C313" s="198"/>
      <c r="D313" s="132"/>
      <c r="E313" s="132"/>
      <c r="F313" s="152"/>
      <c r="G313" s="152"/>
      <c r="H313" s="152"/>
      <c r="I313" s="152"/>
      <c r="J313" s="152"/>
      <c r="K313" s="152"/>
      <c r="L313" s="152"/>
      <c r="M313" s="152"/>
      <c r="N313" s="152"/>
      <c r="O313" s="152"/>
      <c r="P313" s="152"/>
      <c r="Q313" s="152"/>
      <c r="R313" s="152"/>
      <c r="S313" s="152"/>
      <c r="T313" s="152"/>
      <c r="U313" s="152"/>
      <c r="V313" s="152"/>
      <c r="W313" s="152"/>
      <c r="X313" s="152"/>
      <c r="Y313" s="152"/>
    </row>
    <row r="314" spans="1:25" s="1" customFormat="1" ht="12.75" customHeight="1" x14ac:dyDescent="0.2">
      <c r="A314" s="129"/>
      <c r="B314" s="130"/>
      <c r="C314" s="198"/>
      <c r="D314" s="132"/>
      <c r="E314" s="132"/>
      <c r="F314" s="152"/>
      <c r="G314" s="152"/>
      <c r="H314" s="152"/>
      <c r="I314" s="152"/>
      <c r="J314" s="152"/>
      <c r="K314" s="152"/>
      <c r="L314" s="152"/>
      <c r="M314" s="152"/>
      <c r="N314" s="152"/>
      <c r="O314" s="152"/>
      <c r="P314" s="152"/>
      <c r="Q314" s="152"/>
      <c r="R314" s="152"/>
      <c r="S314" s="152"/>
      <c r="T314" s="152"/>
      <c r="U314" s="152"/>
      <c r="V314" s="152"/>
      <c r="W314" s="152"/>
      <c r="X314" s="152"/>
      <c r="Y314" s="152"/>
    </row>
    <row r="315" spans="1:25" s="1" customFormat="1" ht="12.75" customHeight="1" x14ac:dyDescent="0.2">
      <c r="A315" s="129"/>
      <c r="B315" s="130"/>
      <c r="C315" s="198"/>
      <c r="D315" s="132"/>
      <c r="E315" s="132"/>
      <c r="F315" s="152"/>
      <c r="G315" s="152"/>
      <c r="H315" s="152"/>
      <c r="I315" s="152"/>
      <c r="J315" s="152"/>
      <c r="K315" s="152"/>
      <c r="L315" s="152"/>
      <c r="M315" s="152"/>
      <c r="N315" s="152"/>
      <c r="O315" s="152"/>
      <c r="P315" s="152"/>
      <c r="Q315" s="152"/>
      <c r="R315" s="152"/>
      <c r="S315" s="152"/>
      <c r="T315" s="152"/>
      <c r="U315" s="152"/>
      <c r="V315" s="152"/>
      <c r="W315" s="152"/>
      <c r="X315" s="152"/>
      <c r="Y315" s="152"/>
    </row>
    <row r="316" spans="1:25" s="1" customFormat="1" ht="12.75" customHeight="1" x14ac:dyDescent="0.2">
      <c r="A316" s="129"/>
      <c r="B316" s="130"/>
      <c r="C316" s="198"/>
      <c r="D316" s="132"/>
      <c r="E316" s="132"/>
      <c r="F316" s="152"/>
      <c r="G316" s="152"/>
      <c r="H316" s="152"/>
      <c r="I316" s="152"/>
      <c r="J316" s="152"/>
      <c r="K316" s="152"/>
      <c r="L316" s="152"/>
      <c r="M316" s="152"/>
      <c r="N316" s="152"/>
      <c r="O316" s="152"/>
      <c r="P316" s="152"/>
      <c r="Q316" s="152"/>
      <c r="R316" s="152"/>
      <c r="S316" s="152"/>
      <c r="T316" s="152"/>
      <c r="U316" s="152"/>
      <c r="V316" s="152"/>
      <c r="W316" s="152"/>
      <c r="X316" s="152"/>
      <c r="Y316" s="152"/>
    </row>
    <row r="317" spans="1:25" s="1" customFormat="1" ht="12.75" customHeight="1" x14ac:dyDescent="0.2">
      <c r="A317" s="129"/>
      <c r="B317" s="130"/>
      <c r="C317" s="198"/>
      <c r="D317" s="132"/>
      <c r="E317" s="132"/>
      <c r="F317" s="152"/>
      <c r="G317" s="152"/>
      <c r="H317" s="152"/>
      <c r="I317" s="152"/>
      <c r="J317" s="152"/>
      <c r="K317" s="152"/>
      <c r="L317" s="152"/>
      <c r="M317" s="152"/>
      <c r="N317" s="152"/>
      <c r="O317" s="152"/>
      <c r="P317" s="152"/>
      <c r="Q317" s="152"/>
      <c r="R317" s="152"/>
      <c r="S317" s="152"/>
      <c r="T317" s="152"/>
      <c r="U317" s="152"/>
      <c r="V317" s="152"/>
      <c r="W317" s="152"/>
      <c r="X317" s="152"/>
      <c r="Y317" s="152"/>
    </row>
    <row r="318" spans="1:25" s="1" customFormat="1" ht="12.75" customHeight="1" x14ac:dyDescent="0.2">
      <c r="A318" s="129"/>
      <c r="B318" s="130"/>
      <c r="C318" s="198"/>
      <c r="D318" s="132"/>
      <c r="E318" s="132"/>
      <c r="F318" s="152"/>
      <c r="G318" s="152"/>
      <c r="H318" s="152"/>
      <c r="I318" s="152"/>
      <c r="J318" s="152"/>
      <c r="K318" s="152"/>
      <c r="L318" s="152"/>
      <c r="M318" s="152"/>
      <c r="N318" s="152"/>
      <c r="O318" s="152"/>
      <c r="P318" s="152"/>
      <c r="Q318" s="152"/>
      <c r="R318" s="152"/>
      <c r="S318" s="152"/>
      <c r="T318" s="152"/>
      <c r="U318" s="152"/>
      <c r="V318" s="152"/>
      <c r="W318" s="152"/>
      <c r="X318" s="152"/>
      <c r="Y318" s="152"/>
    </row>
    <row r="319" spans="1:25" s="1" customFormat="1" ht="12.75" customHeight="1" x14ac:dyDescent="0.2">
      <c r="A319" s="129"/>
      <c r="B319" s="130"/>
      <c r="C319" s="198"/>
      <c r="D319" s="132"/>
      <c r="E319" s="132"/>
      <c r="F319" s="152"/>
      <c r="G319" s="152"/>
      <c r="H319" s="152"/>
      <c r="I319" s="152"/>
      <c r="J319" s="152"/>
      <c r="K319" s="152"/>
      <c r="L319" s="152"/>
      <c r="M319" s="152"/>
      <c r="N319" s="152"/>
      <c r="O319" s="152"/>
      <c r="P319" s="152"/>
      <c r="Q319" s="152"/>
      <c r="R319" s="152"/>
      <c r="S319" s="152"/>
      <c r="T319" s="152"/>
      <c r="U319" s="152"/>
      <c r="V319" s="152"/>
      <c r="W319" s="152"/>
      <c r="X319" s="152"/>
      <c r="Y319" s="152"/>
    </row>
    <row r="320" spans="1:25" s="1" customFormat="1" ht="12.75" customHeight="1" x14ac:dyDescent="0.2">
      <c r="A320" s="129"/>
      <c r="B320" s="130"/>
      <c r="C320" s="198"/>
      <c r="D320" s="132"/>
      <c r="E320" s="132"/>
      <c r="F320" s="152"/>
      <c r="G320" s="152"/>
      <c r="H320" s="152"/>
      <c r="I320" s="152"/>
      <c r="J320" s="152"/>
      <c r="K320" s="152"/>
      <c r="L320" s="152"/>
      <c r="M320" s="152"/>
      <c r="N320" s="152"/>
      <c r="O320" s="152"/>
      <c r="P320" s="152"/>
      <c r="Q320" s="152"/>
      <c r="R320" s="152"/>
      <c r="S320" s="152"/>
      <c r="T320" s="152"/>
      <c r="U320" s="152"/>
      <c r="V320" s="152"/>
      <c r="W320" s="152"/>
      <c r="X320" s="152"/>
      <c r="Y320" s="152"/>
    </row>
    <row r="321" spans="1:25" s="1" customFormat="1" ht="12.75" customHeight="1" x14ac:dyDescent="0.2">
      <c r="A321" s="129"/>
      <c r="B321" s="130"/>
      <c r="C321" s="198"/>
      <c r="D321" s="132"/>
      <c r="E321" s="132"/>
      <c r="F321" s="152"/>
      <c r="G321" s="152"/>
      <c r="H321" s="152"/>
      <c r="I321" s="152"/>
      <c r="J321" s="152"/>
      <c r="K321" s="152"/>
      <c r="L321" s="152"/>
      <c r="M321" s="152"/>
      <c r="N321" s="152"/>
      <c r="O321" s="152"/>
      <c r="P321" s="152"/>
      <c r="Q321" s="152"/>
      <c r="R321" s="152"/>
      <c r="S321" s="152"/>
      <c r="T321" s="152"/>
      <c r="U321" s="152"/>
      <c r="V321" s="152"/>
      <c r="W321" s="152"/>
      <c r="X321" s="152"/>
      <c r="Y321" s="152"/>
    </row>
    <row r="322" spans="1:25" s="1" customFormat="1" ht="12.75" customHeight="1" x14ac:dyDescent="0.2">
      <c r="A322" s="129"/>
      <c r="B322" s="130"/>
      <c r="C322" s="198"/>
      <c r="D322" s="132"/>
      <c r="E322" s="132"/>
      <c r="F322" s="152"/>
      <c r="G322" s="152"/>
      <c r="H322" s="152"/>
      <c r="I322" s="152"/>
      <c r="J322" s="152"/>
      <c r="K322" s="152"/>
      <c r="L322" s="152"/>
      <c r="M322" s="152"/>
      <c r="N322" s="152"/>
      <c r="O322" s="152"/>
      <c r="P322" s="152"/>
      <c r="Q322" s="152"/>
      <c r="R322" s="152"/>
      <c r="S322" s="152"/>
      <c r="T322" s="152"/>
      <c r="U322" s="152"/>
      <c r="V322" s="152"/>
      <c r="W322" s="152"/>
      <c r="X322" s="152"/>
      <c r="Y322" s="152"/>
    </row>
    <row r="323" spans="1:25" s="1" customFormat="1" ht="12.75" customHeight="1" x14ac:dyDescent="0.2">
      <c r="A323" s="129"/>
      <c r="B323" s="130"/>
      <c r="C323" s="198"/>
      <c r="D323" s="132"/>
      <c r="E323" s="132"/>
      <c r="F323" s="152"/>
      <c r="G323" s="152"/>
      <c r="H323" s="152"/>
      <c r="I323" s="152"/>
      <c r="J323" s="152"/>
      <c r="K323" s="152"/>
      <c r="L323" s="152"/>
      <c r="M323" s="152"/>
      <c r="N323" s="152"/>
      <c r="O323" s="152"/>
      <c r="P323" s="152"/>
      <c r="Q323" s="152"/>
      <c r="R323" s="152"/>
      <c r="S323" s="152"/>
      <c r="T323" s="152"/>
      <c r="U323" s="152"/>
      <c r="V323" s="152"/>
      <c r="W323" s="152"/>
      <c r="X323" s="152"/>
      <c r="Y323" s="152"/>
    </row>
    <row r="324" spans="1:25" s="1" customFormat="1" ht="12.75" customHeight="1" x14ac:dyDescent="0.2">
      <c r="A324" s="129"/>
      <c r="B324" s="130"/>
      <c r="C324" s="198"/>
      <c r="D324" s="132"/>
      <c r="E324" s="132"/>
      <c r="F324" s="152"/>
      <c r="G324" s="152"/>
      <c r="H324" s="152"/>
      <c r="I324" s="152"/>
      <c r="J324" s="152"/>
      <c r="K324" s="152"/>
      <c r="L324" s="152"/>
      <c r="M324" s="152"/>
      <c r="N324" s="152"/>
      <c r="O324" s="152"/>
      <c r="P324" s="152"/>
      <c r="Q324" s="152"/>
      <c r="R324" s="152"/>
      <c r="S324" s="152"/>
      <c r="T324" s="152"/>
      <c r="U324" s="152"/>
      <c r="V324" s="152"/>
      <c r="W324" s="152"/>
      <c r="X324" s="152"/>
      <c r="Y324" s="152"/>
    </row>
    <row r="325" spans="1:25" s="1" customFormat="1" ht="12.75" customHeight="1" x14ac:dyDescent="0.2">
      <c r="A325" s="129"/>
      <c r="B325" s="130"/>
      <c r="C325" s="198"/>
      <c r="D325" s="132"/>
      <c r="E325" s="132"/>
      <c r="F325" s="152"/>
      <c r="G325" s="152"/>
      <c r="H325" s="152"/>
      <c r="I325" s="152"/>
      <c r="J325" s="152"/>
      <c r="K325" s="152"/>
      <c r="L325" s="152"/>
      <c r="M325" s="152"/>
      <c r="N325" s="152"/>
      <c r="O325" s="152"/>
      <c r="P325" s="152"/>
      <c r="Q325" s="152"/>
      <c r="R325" s="152"/>
      <c r="S325" s="152"/>
      <c r="T325" s="152"/>
      <c r="U325" s="152"/>
      <c r="V325" s="152"/>
      <c r="W325" s="152"/>
      <c r="X325" s="152"/>
      <c r="Y325" s="152"/>
    </row>
    <row r="326" spans="1:25" s="1" customFormat="1" ht="12.75" customHeight="1" x14ac:dyDescent="0.2">
      <c r="A326" s="129"/>
      <c r="B326" s="130"/>
      <c r="C326" s="198"/>
      <c r="D326" s="132"/>
      <c r="E326" s="132"/>
      <c r="F326" s="152"/>
      <c r="G326" s="152"/>
      <c r="H326" s="152"/>
      <c r="I326" s="152"/>
      <c r="J326" s="152"/>
      <c r="K326" s="152"/>
      <c r="L326" s="152"/>
      <c r="M326" s="152"/>
      <c r="N326" s="152"/>
      <c r="O326" s="152"/>
      <c r="P326" s="152"/>
      <c r="Q326" s="152"/>
      <c r="R326" s="152"/>
      <c r="S326" s="152"/>
      <c r="T326" s="152"/>
      <c r="U326" s="152"/>
      <c r="V326" s="152"/>
      <c r="W326" s="152"/>
      <c r="X326" s="152"/>
      <c r="Y326" s="152"/>
    </row>
    <row r="327" spans="1:25" s="1" customFormat="1" ht="12.75" customHeight="1" x14ac:dyDescent="0.2">
      <c r="A327" s="129"/>
      <c r="B327" s="130"/>
      <c r="C327" s="198"/>
      <c r="D327" s="132"/>
      <c r="E327" s="132"/>
      <c r="F327" s="152"/>
      <c r="G327" s="152"/>
      <c r="H327" s="152"/>
      <c r="I327" s="152"/>
      <c r="J327" s="152"/>
      <c r="K327" s="152"/>
      <c r="L327" s="152"/>
      <c r="M327" s="152"/>
      <c r="N327" s="152"/>
      <c r="O327" s="152"/>
      <c r="P327" s="152"/>
      <c r="Q327" s="152"/>
      <c r="R327" s="152"/>
      <c r="S327" s="152"/>
      <c r="T327" s="152"/>
      <c r="U327" s="152"/>
      <c r="V327" s="152"/>
      <c r="W327" s="152"/>
      <c r="X327" s="152"/>
      <c r="Y327" s="152"/>
    </row>
    <row r="328" spans="1:25" s="1" customFormat="1" ht="12.75" customHeight="1" x14ac:dyDescent="0.2">
      <c r="A328" s="129"/>
      <c r="B328" s="130"/>
      <c r="C328" s="198"/>
      <c r="D328" s="132"/>
      <c r="E328" s="132"/>
      <c r="F328" s="152"/>
      <c r="G328" s="152"/>
      <c r="H328" s="152"/>
      <c r="I328" s="152"/>
      <c r="J328" s="152"/>
      <c r="K328" s="152"/>
      <c r="L328" s="152"/>
      <c r="M328" s="152"/>
      <c r="N328" s="152"/>
      <c r="O328" s="152"/>
      <c r="P328" s="152"/>
      <c r="Q328" s="152"/>
      <c r="R328" s="152"/>
      <c r="S328" s="152"/>
      <c r="T328" s="152"/>
      <c r="U328" s="152"/>
      <c r="V328" s="152"/>
      <c r="W328" s="152"/>
      <c r="X328" s="152"/>
      <c r="Y328" s="152"/>
    </row>
    <row r="329" spans="1:25" s="1" customFormat="1" ht="12.75" customHeight="1" x14ac:dyDescent="0.2">
      <c r="A329" s="129"/>
      <c r="B329" s="130"/>
      <c r="C329" s="198"/>
      <c r="D329" s="132"/>
      <c r="E329" s="132"/>
      <c r="F329" s="152"/>
      <c r="G329" s="152"/>
      <c r="H329" s="152"/>
      <c r="I329" s="152"/>
      <c r="J329" s="152"/>
      <c r="K329" s="152"/>
      <c r="L329" s="152"/>
      <c r="M329" s="152"/>
      <c r="N329" s="152"/>
      <c r="O329" s="152"/>
      <c r="P329" s="152"/>
      <c r="Q329" s="152"/>
      <c r="R329" s="152"/>
      <c r="S329" s="152"/>
      <c r="T329" s="152"/>
      <c r="U329" s="152"/>
      <c r="V329" s="152"/>
      <c r="W329" s="152"/>
      <c r="X329" s="152"/>
      <c r="Y329" s="152"/>
    </row>
    <row r="330" spans="1:25" s="1" customFormat="1" ht="12.75" customHeight="1" x14ac:dyDescent="0.2">
      <c r="A330" s="129"/>
      <c r="B330" s="130"/>
      <c r="C330" s="198"/>
      <c r="D330" s="132"/>
      <c r="E330" s="132"/>
      <c r="F330" s="152"/>
      <c r="G330" s="152"/>
      <c r="H330" s="152"/>
      <c r="I330" s="152"/>
      <c r="J330" s="152"/>
      <c r="K330" s="152"/>
      <c r="L330" s="152"/>
      <c r="M330" s="152"/>
      <c r="N330" s="152"/>
      <c r="O330" s="152"/>
      <c r="P330" s="152"/>
      <c r="Q330" s="152"/>
      <c r="R330" s="152"/>
      <c r="S330" s="152"/>
      <c r="T330" s="152"/>
      <c r="U330" s="152"/>
      <c r="V330" s="152"/>
      <c r="W330" s="152"/>
      <c r="X330" s="152"/>
      <c r="Y330" s="152"/>
    </row>
    <row r="331" spans="1:25" s="1" customFormat="1" ht="12.75" customHeight="1" x14ac:dyDescent="0.2">
      <c r="A331" s="129"/>
      <c r="B331" s="130"/>
      <c r="C331" s="198"/>
      <c r="D331" s="132"/>
      <c r="E331" s="132"/>
      <c r="F331" s="152"/>
      <c r="G331" s="152"/>
      <c r="H331" s="152"/>
      <c r="I331" s="152"/>
      <c r="J331" s="152"/>
      <c r="K331" s="152"/>
      <c r="L331" s="152"/>
      <c r="M331" s="152"/>
      <c r="N331" s="152"/>
      <c r="O331" s="152"/>
      <c r="P331" s="152"/>
      <c r="Q331" s="152"/>
      <c r="R331" s="152"/>
      <c r="S331" s="152"/>
      <c r="T331" s="152"/>
      <c r="U331" s="152"/>
      <c r="V331" s="152"/>
      <c r="W331" s="152"/>
      <c r="X331" s="152"/>
      <c r="Y331" s="152"/>
    </row>
    <row r="332" spans="1:25" s="1" customFormat="1" ht="12.75" customHeight="1" x14ac:dyDescent="0.2">
      <c r="A332" s="129"/>
      <c r="B332" s="130"/>
      <c r="C332" s="198"/>
      <c r="D332" s="132"/>
      <c r="E332" s="132"/>
      <c r="F332" s="152"/>
      <c r="G332" s="152"/>
      <c r="H332" s="152"/>
      <c r="I332" s="152"/>
      <c r="J332" s="152"/>
      <c r="K332" s="152"/>
      <c r="L332" s="152"/>
      <c r="M332" s="152"/>
      <c r="N332" s="152"/>
      <c r="O332" s="152"/>
      <c r="P332" s="152"/>
      <c r="Q332" s="152"/>
      <c r="R332" s="152"/>
      <c r="S332" s="152"/>
      <c r="T332" s="152"/>
      <c r="U332" s="152"/>
      <c r="V332" s="152"/>
      <c r="W332" s="152"/>
      <c r="X332" s="152"/>
      <c r="Y332" s="152"/>
    </row>
    <row r="333" spans="1:25" s="1" customFormat="1" ht="12.75" customHeight="1" x14ac:dyDescent="0.2">
      <c r="A333" s="129"/>
      <c r="B333" s="130"/>
      <c r="C333" s="198"/>
      <c r="D333" s="132"/>
      <c r="E333" s="132"/>
      <c r="F333" s="152"/>
      <c r="G333" s="152"/>
      <c r="H333" s="152"/>
      <c r="I333" s="152"/>
      <c r="J333" s="152"/>
      <c r="K333" s="152"/>
      <c r="L333" s="152"/>
      <c r="M333" s="152"/>
      <c r="N333" s="152"/>
      <c r="O333" s="152"/>
      <c r="P333" s="152"/>
      <c r="Q333" s="152"/>
      <c r="R333" s="152"/>
      <c r="S333" s="152"/>
      <c r="T333" s="152"/>
      <c r="U333" s="152"/>
      <c r="V333" s="152"/>
      <c r="W333" s="152"/>
      <c r="X333" s="152"/>
      <c r="Y333" s="152"/>
    </row>
    <row r="334" spans="1:25" s="1" customFormat="1" ht="12.75" customHeight="1" x14ac:dyDescent="0.2">
      <c r="A334" s="129"/>
      <c r="B334" s="130"/>
      <c r="C334" s="198"/>
      <c r="D334" s="132"/>
      <c r="E334" s="132"/>
      <c r="F334" s="152"/>
      <c r="G334" s="152"/>
      <c r="H334" s="152"/>
      <c r="I334" s="152"/>
      <c r="J334" s="152"/>
      <c r="K334" s="152"/>
      <c r="L334" s="152"/>
      <c r="M334" s="152"/>
      <c r="N334" s="152"/>
      <c r="O334" s="152"/>
      <c r="P334" s="152"/>
      <c r="Q334" s="152"/>
      <c r="R334" s="152"/>
      <c r="S334" s="152"/>
      <c r="T334" s="152"/>
      <c r="U334" s="152"/>
      <c r="V334" s="152"/>
      <c r="W334" s="152"/>
      <c r="X334" s="152"/>
      <c r="Y334" s="152"/>
    </row>
    <row r="335" spans="1:25" s="1" customFormat="1" ht="12.75" customHeight="1" x14ac:dyDescent="0.2">
      <c r="A335" s="129"/>
      <c r="B335" s="130"/>
      <c r="C335" s="198"/>
      <c r="D335" s="132"/>
      <c r="E335" s="132"/>
      <c r="F335" s="152"/>
      <c r="G335" s="152"/>
      <c r="H335" s="152"/>
      <c r="I335" s="152"/>
      <c r="J335" s="152"/>
      <c r="K335" s="152"/>
      <c r="L335" s="152"/>
      <c r="M335" s="152"/>
      <c r="N335" s="152"/>
      <c r="O335" s="152"/>
      <c r="P335" s="152"/>
      <c r="Q335" s="152"/>
      <c r="R335" s="152"/>
      <c r="S335" s="152"/>
      <c r="T335" s="152"/>
      <c r="U335" s="152"/>
      <c r="V335" s="152"/>
      <c r="W335" s="152"/>
      <c r="X335" s="152"/>
      <c r="Y335" s="152"/>
    </row>
    <row r="336" spans="1:25" s="1" customFormat="1" ht="12.75" customHeight="1" x14ac:dyDescent="0.2">
      <c r="A336" s="129"/>
      <c r="B336" s="130"/>
      <c r="C336" s="198"/>
      <c r="D336" s="132"/>
      <c r="E336" s="132"/>
      <c r="F336" s="152"/>
      <c r="G336" s="152"/>
      <c r="H336" s="152"/>
      <c r="I336" s="152"/>
      <c r="J336" s="152"/>
      <c r="K336" s="152"/>
      <c r="L336" s="152"/>
      <c r="M336" s="152"/>
      <c r="N336" s="152"/>
      <c r="O336" s="152"/>
      <c r="P336" s="152"/>
      <c r="Q336" s="152"/>
      <c r="R336" s="152"/>
      <c r="S336" s="152"/>
      <c r="T336" s="152"/>
      <c r="U336" s="152"/>
      <c r="V336" s="152"/>
      <c r="W336" s="152"/>
      <c r="X336" s="152"/>
      <c r="Y336" s="152"/>
    </row>
    <row r="337" spans="1:25" s="1" customFormat="1" ht="12.75" customHeight="1" x14ac:dyDescent="0.2">
      <c r="A337" s="129"/>
      <c r="B337" s="130"/>
      <c r="C337" s="198"/>
      <c r="D337" s="132"/>
      <c r="E337" s="132"/>
      <c r="F337" s="152"/>
      <c r="G337" s="152"/>
      <c r="H337" s="152"/>
      <c r="I337" s="152"/>
      <c r="J337" s="152"/>
      <c r="K337" s="152"/>
      <c r="L337" s="152"/>
      <c r="M337" s="152"/>
      <c r="N337" s="152"/>
      <c r="O337" s="152"/>
      <c r="P337" s="152"/>
      <c r="Q337" s="152"/>
      <c r="R337" s="152"/>
      <c r="S337" s="152"/>
      <c r="T337" s="152"/>
      <c r="U337" s="152"/>
      <c r="V337" s="152"/>
      <c r="W337" s="152"/>
      <c r="X337" s="152"/>
      <c r="Y337" s="152"/>
    </row>
    <row r="338" spans="1:25" s="1" customFormat="1" ht="12.75" customHeight="1" x14ac:dyDescent="0.2">
      <c r="A338" s="129"/>
      <c r="B338" s="130"/>
      <c r="C338" s="198"/>
      <c r="D338" s="132"/>
      <c r="E338" s="132"/>
      <c r="F338" s="152"/>
      <c r="G338" s="152"/>
      <c r="H338" s="152"/>
      <c r="I338" s="152"/>
      <c r="J338" s="152"/>
      <c r="K338" s="152"/>
      <c r="L338" s="152"/>
      <c r="M338" s="152"/>
      <c r="N338" s="152"/>
      <c r="O338" s="152"/>
      <c r="P338" s="152"/>
      <c r="Q338" s="152"/>
      <c r="R338" s="152"/>
      <c r="S338" s="152"/>
      <c r="T338" s="152"/>
      <c r="U338" s="152"/>
      <c r="V338" s="152"/>
      <c r="W338" s="152"/>
      <c r="X338" s="152"/>
      <c r="Y338" s="152"/>
    </row>
    <row r="339" spans="1:25" s="1" customFormat="1" ht="12.75" customHeight="1" x14ac:dyDescent="0.2">
      <c r="A339" s="129"/>
      <c r="B339" s="130"/>
      <c r="C339" s="198"/>
      <c r="D339" s="132"/>
      <c r="E339" s="132"/>
      <c r="F339" s="152"/>
      <c r="G339" s="152"/>
      <c r="H339" s="152"/>
      <c r="I339" s="152"/>
      <c r="J339" s="152"/>
      <c r="K339" s="152"/>
      <c r="L339" s="152"/>
      <c r="M339" s="152"/>
      <c r="N339" s="152"/>
      <c r="O339" s="152"/>
      <c r="P339" s="152"/>
      <c r="Q339" s="152"/>
      <c r="R339" s="152"/>
      <c r="S339" s="152"/>
      <c r="T339" s="152"/>
      <c r="U339" s="152"/>
      <c r="V339" s="152"/>
      <c r="W339" s="152"/>
      <c r="X339" s="152"/>
      <c r="Y339" s="152"/>
    </row>
    <row r="340" spans="1:25" s="1" customFormat="1" ht="12.75" customHeight="1" x14ac:dyDescent="0.2">
      <c r="A340" s="129"/>
      <c r="B340" s="130"/>
      <c r="C340" s="198"/>
      <c r="D340" s="132"/>
      <c r="E340" s="132"/>
      <c r="F340" s="152"/>
      <c r="G340" s="152"/>
      <c r="H340" s="152"/>
      <c r="I340" s="152"/>
      <c r="J340" s="152"/>
      <c r="K340" s="152"/>
      <c r="L340" s="152"/>
      <c r="M340" s="152"/>
      <c r="N340" s="152"/>
      <c r="O340" s="152"/>
      <c r="P340" s="152"/>
      <c r="Q340" s="152"/>
      <c r="R340" s="152"/>
      <c r="S340" s="152"/>
      <c r="T340" s="152"/>
      <c r="U340" s="152"/>
      <c r="V340" s="152"/>
      <c r="W340" s="152"/>
      <c r="X340" s="152"/>
      <c r="Y340" s="152"/>
    </row>
    <row r="341" spans="1:25" s="1" customFormat="1" ht="12.75" customHeight="1" x14ac:dyDescent="0.2">
      <c r="A341" s="129"/>
      <c r="B341" s="130"/>
      <c r="C341" s="198"/>
      <c r="D341" s="132"/>
      <c r="E341" s="132"/>
      <c r="F341" s="152"/>
      <c r="G341" s="152"/>
      <c r="H341" s="152"/>
      <c r="I341" s="152"/>
      <c r="J341" s="152"/>
      <c r="K341" s="152"/>
      <c r="L341" s="152"/>
      <c r="M341" s="152"/>
      <c r="N341" s="152"/>
      <c r="O341" s="152"/>
      <c r="P341" s="152"/>
      <c r="Q341" s="152"/>
      <c r="R341" s="152"/>
      <c r="S341" s="152"/>
      <c r="T341" s="152"/>
      <c r="U341" s="152"/>
      <c r="V341" s="152"/>
      <c r="W341" s="152"/>
      <c r="X341" s="152"/>
      <c r="Y341" s="152"/>
    </row>
    <row r="342" spans="1:25" s="1" customFormat="1" ht="15.75" customHeight="1" x14ac:dyDescent="0.2">
      <c r="C342" s="198"/>
    </row>
    <row r="343" spans="1:25" s="1" customFormat="1" ht="15.75" customHeight="1" x14ac:dyDescent="0.2">
      <c r="C343" s="198"/>
    </row>
    <row r="344" spans="1:25" s="1" customFormat="1" ht="15.75" customHeight="1" x14ac:dyDescent="0.2">
      <c r="C344" s="198"/>
    </row>
    <row r="345" spans="1:25" s="1" customFormat="1" ht="15.75" customHeight="1" x14ac:dyDescent="0.2">
      <c r="C345" s="198"/>
    </row>
    <row r="346" spans="1:25" s="1" customFormat="1" ht="15.75" customHeight="1" x14ac:dyDescent="0.2">
      <c r="C346" s="198"/>
    </row>
    <row r="347" spans="1:25" s="1" customFormat="1" ht="15.75" customHeight="1" x14ac:dyDescent="0.2">
      <c r="C347" s="198"/>
    </row>
    <row r="348" spans="1:25" s="1" customFormat="1" ht="15.75" customHeight="1" x14ac:dyDescent="0.2">
      <c r="C348" s="198"/>
    </row>
    <row r="349" spans="1:25" s="1" customFormat="1" ht="15.75" customHeight="1" x14ac:dyDescent="0.2">
      <c r="C349" s="198"/>
    </row>
    <row r="350" spans="1:25" s="1" customFormat="1" ht="15.75" customHeight="1" x14ac:dyDescent="0.2">
      <c r="C350" s="198"/>
    </row>
    <row r="351" spans="1:25" s="1" customFormat="1" ht="15.75" customHeight="1" x14ac:dyDescent="0.2">
      <c r="C351" s="198"/>
    </row>
    <row r="352" spans="1:25" s="1" customFormat="1" ht="15.75" customHeight="1" x14ac:dyDescent="0.2">
      <c r="C352" s="198"/>
    </row>
    <row r="353" spans="3:3" s="1" customFormat="1" ht="15.75" customHeight="1" x14ac:dyDescent="0.2">
      <c r="C353" s="198"/>
    </row>
    <row r="354" spans="3:3" s="1" customFormat="1" ht="15.75" customHeight="1" x14ac:dyDescent="0.2">
      <c r="C354" s="198"/>
    </row>
    <row r="355" spans="3:3" s="1" customFormat="1" ht="15.75" customHeight="1" x14ac:dyDescent="0.2">
      <c r="C355" s="198"/>
    </row>
    <row r="356" spans="3:3" s="1" customFormat="1" ht="15.75" customHeight="1" x14ac:dyDescent="0.2">
      <c r="C356" s="198"/>
    </row>
    <row r="357" spans="3:3" s="1" customFormat="1" ht="15.75" customHeight="1" x14ac:dyDescent="0.2">
      <c r="C357" s="198"/>
    </row>
    <row r="358" spans="3:3" s="1" customFormat="1" ht="15.75" customHeight="1" x14ac:dyDescent="0.2">
      <c r="C358" s="198"/>
    </row>
    <row r="359" spans="3:3" s="1" customFormat="1" ht="15.75" customHeight="1" x14ac:dyDescent="0.2">
      <c r="C359" s="198"/>
    </row>
    <row r="360" spans="3:3" s="1" customFormat="1" ht="15.75" customHeight="1" x14ac:dyDescent="0.2">
      <c r="C360" s="198"/>
    </row>
    <row r="361" spans="3:3" s="1" customFormat="1" ht="15.75" customHeight="1" x14ac:dyDescent="0.2">
      <c r="C361" s="198"/>
    </row>
    <row r="362" spans="3:3" s="1" customFormat="1" ht="15.75" customHeight="1" x14ac:dyDescent="0.2">
      <c r="C362" s="198"/>
    </row>
    <row r="363" spans="3:3" s="1" customFormat="1" ht="15.75" customHeight="1" x14ac:dyDescent="0.2">
      <c r="C363" s="198"/>
    </row>
    <row r="364" spans="3:3" s="1" customFormat="1" ht="15.75" customHeight="1" x14ac:dyDescent="0.2">
      <c r="C364" s="198"/>
    </row>
    <row r="365" spans="3:3" s="1" customFormat="1" ht="15.75" customHeight="1" x14ac:dyDescent="0.2">
      <c r="C365" s="198"/>
    </row>
    <row r="366" spans="3:3" s="1" customFormat="1" ht="15.75" customHeight="1" x14ac:dyDescent="0.2">
      <c r="C366" s="198"/>
    </row>
    <row r="367" spans="3:3" s="1" customFormat="1" ht="15.75" customHeight="1" x14ac:dyDescent="0.2">
      <c r="C367" s="198"/>
    </row>
    <row r="368" spans="3:3" s="1" customFormat="1" ht="15.75" customHeight="1" x14ac:dyDescent="0.2">
      <c r="C368" s="198"/>
    </row>
    <row r="369" spans="3:3" s="1" customFormat="1" ht="15.75" customHeight="1" x14ac:dyDescent="0.2">
      <c r="C369" s="198"/>
    </row>
    <row r="370" spans="3:3" s="1" customFormat="1" ht="15.75" customHeight="1" x14ac:dyDescent="0.2">
      <c r="C370" s="198"/>
    </row>
    <row r="371" spans="3:3" s="1" customFormat="1" ht="15.75" customHeight="1" x14ac:dyDescent="0.2">
      <c r="C371" s="198"/>
    </row>
    <row r="372" spans="3:3" s="1" customFormat="1" ht="15.75" customHeight="1" x14ac:dyDescent="0.2">
      <c r="C372" s="198"/>
    </row>
    <row r="373" spans="3:3" s="1" customFormat="1" ht="15.75" customHeight="1" x14ac:dyDescent="0.2">
      <c r="C373" s="198"/>
    </row>
    <row r="374" spans="3:3" s="1" customFormat="1" ht="15.75" customHeight="1" x14ac:dyDescent="0.2">
      <c r="C374" s="198"/>
    </row>
    <row r="375" spans="3:3" s="1" customFormat="1" ht="15.75" customHeight="1" x14ac:dyDescent="0.2">
      <c r="C375" s="198"/>
    </row>
    <row r="376" spans="3:3" s="1" customFormat="1" ht="15.75" customHeight="1" x14ac:dyDescent="0.2">
      <c r="C376" s="198"/>
    </row>
    <row r="377" spans="3:3" s="1" customFormat="1" ht="15.75" customHeight="1" x14ac:dyDescent="0.2">
      <c r="C377" s="198"/>
    </row>
    <row r="378" spans="3:3" s="1" customFormat="1" ht="15.75" customHeight="1" x14ac:dyDescent="0.2">
      <c r="C378" s="198"/>
    </row>
    <row r="379" spans="3:3" s="1" customFormat="1" ht="15.75" customHeight="1" x14ac:dyDescent="0.2">
      <c r="C379" s="198"/>
    </row>
    <row r="380" spans="3:3" s="1" customFormat="1" ht="15.75" customHeight="1" x14ac:dyDescent="0.2">
      <c r="C380" s="198"/>
    </row>
    <row r="381" spans="3:3" s="1" customFormat="1" ht="15.75" customHeight="1" x14ac:dyDescent="0.2">
      <c r="C381" s="198"/>
    </row>
    <row r="382" spans="3:3" s="1" customFormat="1" ht="15.75" customHeight="1" x14ac:dyDescent="0.2">
      <c r="C382" s="198"/>
    </row>
    <row r="383" spans="3:3" s="1" customFormat="1" ht="15.75" customHeight="1" x14ac:dyDescent="0.2">
      <c r="C383" s="198"/>
    </row>
    <row r="384" spans="3:3" s="1" customFormat="1" ht="15.75" customHeight="1" x14ac:dyDescent="0.2">
      <c r="C384" s="198"/>
    </row>
    <row r="385" spans="3:3" s="1" customFormat="1" ht="15.75" customHeight="1" x14ac:dyDescent="0.2">
      <c r="C385" s="198"/>
    </row>
    <row r="386" spans="3:3" s="1" customFormat="1" ht="15.75" customHeight="1" x14ac:dyDescent="0.2">
      <c r="C386" s="198"/>
    </row>
    <row r="387" spans="3:3" s="1" customFormat="1" ht="15.75" customHeight="1" x14ac:dyDescent="0.2">
      <c r="C387" s="198"/>
    </row>
    <row r="388" spans="3:3" s="1" customFormat="1" ht="15.75" customHeight="1" x14ac:dyDescent="0.2">
      <c r="C388" s="198"/>
    </row>
    <row r="389" spans="3:3" s="1" customFormat="1" ht="15.75" customHeight="1" x14ac:dyDescent="0.2">
      <c r="C389" s="198"/>
    </row>
    <row r="390" spans="3:3" s="1" customFormat="1" ht="15.75" customHeight="1" x14ac:dyDescent="0.2">
      <c r="C390" s="198"/>
    </row>
    <row r="391" spans="3:3" s="1" customFormat="1" ht="15.75" customHeight="1" x14ac:dyDescent="0.2">
      <c r="C391" s="198"/>
    </row>
    <row r="392" spans="3:3" s="1" customFormat="1" ht="15.75" customHeight="1" x14ac:dyDescent="0.2">
      <c r="C392" s="198"/>
    </row>
    <row r="393" spans="3:3" s="1" customFormat="1" ht="15.75" customHeight="1" x14ac:dyDescent="0.2">
      <c r="C393" s="198"/>
    </row>
    <row r="394" spans="3:3" s="1" customFormat="1" ht="15.75" customHeight="1" x14ac:dyDescent="0.2">
      <c r="C394" s="198"/>
    </row>
    <row r="395" spans="3:3" s="1" customFormat="1" ht="15.75" customHeight="1" x14ac:dyDescent="0.2">
      <c r="C395" s="198"/>
    </row>
    <row r="396" spans="3:3" s="1" customFormat="1" ht="15.75" customHeight="1" x14ac:dyDescent="0.2">
      <c r="C396" s="198"/>
    </row>
    <row r="397" spans="3:3" s="1" customFormat="1" ht="15.75" customHeight="1" x14ac:dyDescent="0.2">
      <c r="C397" s="198"/>
    </row>
    <row r="398" spans="3:3" s="1" customFormat="1" ht="15.75" customHeight="1" x14ac:dyDescent="0.2">
      <c r="C398" s="198"/>
    </row>
    <row r="399" spans="3:3" s="1" customFormat="1" ht="15.75" customHeight="1" x14ac:dyDescent="0.2">
      <c r="C399" s="198"/>
    </row>
    <row r="400" spans="3:3" s="1" customFormat="1" ht="15.75" customHeight="1" x14ac:dyDescent="0.2">
      <c r="C400" s="198"/>
    </row>
    <row r="401" spans="3:3" s="1" customFormat="1" ht="15.75" customHeight="1" x14ac:dyDescent="0.2">
      <c r="C401" s="198"/>
    </row>
    <row r="402" spans="3:3" s="1" customFormat="1" ht="15.75" customHeight="1" x14ac:dyDescent="0.2">
      <c r="C402" s="198"/>
    </row>
    <row r="403" spans="3:3" s="1" customFormat="1" ht="15.75" customHeight="1" x14ac:dyDescent="0.2">
      <c r="C403" s="198"/>
    </row>
    <row r="404" spans="3:3" s="1" customFormat="1" ht="15.75" customHeight="1" x14ac:dyDescent="0.2">
      <c r="C404" s="198"/>
    </row>
    <row r="405" spans="3:3" s="1" customFormat="1" ht="15.75" customHeight="1" x14ac:dyDescent="0.2">
      <c r="C405" s="198"/>
    </row>
    <row r="406" spans="3:3" s="1" customFormat="1" ht="15.75" customHeight="1" x14ac:dyDescent="0.2">
      <c r="C406" s="198"/>
    </row>
    <row r="407" spans="3:3" s="1" customFormat="1" ht="15.75" customHeight="1" x14ac:dyDescent="0.2">
      <c r="C407" s="198"/>
    </row>
    <row r="408" spans="3:3" s="1" customFormat="1" ht="15.75" customHeight="1" x14ac:dyDescent="0.2">
      <c r="C408" s="198"/>
    </row>
    <row r="409" spans="3:3" s="1" customFormat="1" ht="15.75" customHeight="1" x14ac:dyDescent="0.2">
      <c r="C409" s="198"/>
    </row>
    <row r="410" spans="3:3" s="1" customFormat="1" ht="15.75" customHeight="1" x14ac:dyDescent="0.2">
      <c r="C410" s="198"/>
    </row>
    <row r="411" spans="3:3" s="1" customFormat="1" ht="15.75" customHeight="1" x14ac:dyDescent="0.2">
      <c r="C411" s="198"/>
    </row>
    <row r="412" spans="3:3" s="1" customFormat="1" ht="15.75" customHeight="1" x14ac:dyDescent="0.2">
      <c r="C412" s="198"/>
    </row>
    <row r="413" spans="3:3" s="1" customFormat="1" ht="15.75" customHeight="1" x14ac:dyDescent="0.2">
      <c r="C413" s="198"/>
    </row>
    <row r="414" spans="3:3" s="1" customFormat="1" ht="15.75" customHeight="1" x14ac:dyDescent="0.2">
      <c r="C414" s="198"/>
    </row>
    <row r="415" spans="3:3" s="1" customFormat="1" ht="15.75" customHeight="1" x14ac:dyDescent="0.2">
      <c r="C415" s="198"/>
    </row>
    <row r="416" spans="3:3" s="1" customFormat="1" ht="15.75" customHeight="1" x14ac:dyDescent="0.2">
      <c r="C416" s="198"/>
    </row>
    <row r="417" spans="3:3" s="1" customFormat="1" ht="15.75" customHeight="1" x14ac:dyDescent="0.2">
      <c r="C417" s="198"/>
    </row>
    <row r="418" spans="3:3" s="1" customFormat="1" ht="15.75" customHeight="1" x14ac:dyDescent="0.2">
      <c r="C418" s="198"/>
    </row>
    <row r="419" spans="3:3" s="1" customFormat="1" ht="15.75" customHeight="1" x14ac:dyDescent="0.2">
      <c r="C419" s="198"/>
    </row>
    <row r="420" spans="3:3" s="1" customFormat="1" ht="15.75" customHeight="1" x14ac:dyDescent="0.2">
      <c r="C420" s="198"/>
    </row>
    <row r="421" spans="3:3" s="1" customFormat="1" ht="15.75" customHeight="1" x14ac:dyDescent="0.2">
      <c r="C421" s="198"/>
    </row>
    <row r="422" spans="3:3" s="1" customFormat="1" ht="15.75" customHeight="1" x14ac:dyDescent="0.2">
      <c r="C422" s="198"/>
    </row>
    <row r="423" spans="3:3" s="1" customFormat="1" ht="15.75" customHeight="1" x14ac:dyDescent="0.2">
      <c r="C423" s="198"/>
    </row>
    <row r="424" spans="3:3" s="1" customFormat="1" ht="15.75" customHeight="1" x14ac:dyDescent="0.2">
      <c r="C424" s="198"/>
    </row>
    <row r="425" spans="3:3" s="1" customFormat="1" ht="15.75" customHeight="1" x14ac:dyDescent="0.2">
      <c r="C425" s="198"/>
    </row>
    <row r="426" spans="3:3" s="1" customFormat="1" ht="15.75" customHeight="1" x14ac:dyDescent="0.2">
      <c r="C426" s="198"/>
    </row>
    <row r="427" spans="3:3" s="1" customFormat="1" ht="15.75" customHeight="1" x14ac:dyDescent="0.2">
      <c r="C427" s="198"/>
    </row>
    <row r="428" spans="3:3" s="1" customFormat="1" ht="15.75" customHeight="1" x14ac:dyDescent="0.2">
      <c r="C428" s="198"/>
    </row>
    <row r="429" spans="3:3" s="1" customFormat="1" ht="15.75" customHeight="1" x14ac:dyDescent="0.2">
      <c r="C429" s="198"/>
    </row>
    <row r="430" spans="3:3" s="1" customFormat="1" ht="15.75" customHeight="1" x14ac:dyDescent="0.2">
      <c r="C430" s="198"/>
    </row>
    <row r="431" spans="3:3" s="1" customFormat="1" ht="15.75" customHeight="1" x14ac:dyDescent="0.2">
      <c r="C431" s="198"/>
    </row>
    <row r="432" spans="3:3" s="1" customFormat="1" ht="15.75" customHeight="1" x14ac:dyDescent="0.2">
      <c r="C432" s="198"/>
    </row>
    <row r="433" spans="3:3" s="1" customFormat="1" ht="15.75" customHeight="1" x14ac:dyDescent="0.2">
      <c r="C433" s="198"/>
    </row>
    <row r="434" spans="3:3" s="1" customFormat="1" ht="15.75" customHeight="1" x14ac:dyDescent="0.2">
      <c r="C434" s="198"/>
    </row>
    <row r="435" spans="3:3" s="1" customFormat="1" ht="15.75" customHeight="1" x14ac:dyDescent="0.2">
      <c r="C435" s="198"/>
    </row>
    <row r="436" spans="3:3" s="1" customFormat="1" ht="15.75" customHeight="1" x14ac:dyDescent="0.2">
      <c r="C436" s="198"/>
    </row>
    <row r="437" spans="3:3" s="1" customFormat="1" ht="15.75" customHeight="1" x14ac:dyDescent="0.2">
      <c r="C437" s="198"/>
    </row>
    <row r="438" spans="3:3" s="1" customFormat="1" ht="15.75" customHeight="1" x14ac:dyDescent="0.2">
      <c r="C438" s="198"/>
    </row>
    <row r="439" spans="3:3" s="1" customFormat="1" ht="15.75" customHeight="1" x14ac:dyDescent="0.2">
      <c r="C439" s="198"/>
    </row>
    <row r="440" spans="3:3" s="1" customFormat="1" ht="15.75" customHeight="1" x14ac:dyDescent="0.2">
      <c r="C440" s="198"/>
    </row>
    <row r="441" spans="3:3" s="1" customFormat="1" ht="15.75" customHeight="1" x14ac:dyDescent="0.2">
      <c r="C441" s="198"/>
    </row>
    <row r="442" spans="3:3" s="1" customFormat="1" ht="15.75" customHeight="1" x14ac:dyDescent="0.2">
      <c r="C442" s="198"/>
    </row>
    <row r="443" spans="3:3" s="1" customFormat="1" ht="15.75" customHeight="1" x14ac:dyDescent="0.2">
      <c r="C443" s="198"/>
    </row>
    <row r="444" spans="3:3" s="1" customFormat="1" ht="15.75" customHeight="1" x14ac:dyDescent="0.2">
      <c r="C444" s="198"/>
    </row>
    <row r="445" spans="3:3" s="1" customFormat="1" ht="15.75" customHeight="1" x14ac:dyDescent="0.2">
      <c r="C445" s="198"/>
    </row>
    <row r="446" spans="3:3" s="1" customFormat="1" ht="15.75" customHeight="1" x14ac:dyDescent="0.2">
      <c r="C446" s="198"/>
    </row>
    <row r="447" spans="3:3" s="1" customFormat="1" ht="15.75" customHeight="1" x14ac:dyDescent="0.2">
      <c r="C447" s="198"/>
    </row>
    <row r="448" spans="3:3" s="1" customFormat="1" ht="15.75" customHeight="1" x14ac:dyDescent="0.2">
      <c r="C448" s="198"/>
    </row>
    <row r="449" spans="3:3" s="1" customFormat="1" ht="15.75" customHeight="1" x14ac:dyDescent="0.2">
      <c r="C449" s="198"/>
    </row>
    <row r="450" spans="3:3" s="1" customFormat="1" ht="15.75" customHeight="1" x14ac:dyDescent="0.2">
      <c r="C450" s="198"/>
    </row>
    <row r="451" spans="3:3" s="1" customFormat="1" ht="15.75" customHeight="1" x14ac:dyDescent="0.2">
      <c r="C451" s="198"/>
    </row>
    <row r="452" spans="3:3" s="1" customFormat="1" ht="15.75" customHeight="1" x14ac:dyDescent="0.2">
      <c r="C452" s="198"/>
    </row>
    <row r="453" spans="3:3" s="1" customFormat="1" ht="15.75" customHeight="1" x14ac:dyDescent="0.2">
      <c r="C453" s="198"/>
    </row>
    <row r="454" spans="3:3" s="1" customFormat="1" ht="15.75" customHeight="1" x14ac:dyDescent="0.2">
      <c r="C454" s="198"/>
    </row>
    <row r="455" spans="3:3" s="1" customFormat="1" ht="15.75" customHeight="1" x14ac:dyDescent="0.2">
      <c r="C455" s="198"/>
    </row>
    <row r="456" spans="3:3" s="1" customFormat="1" ht="15.75" customHeight="1" x14ac:dyDescent="0.2">
      <c r="C456" s="198"/>
    </row>
    <row r="457" spans="3:3" s="1" customFormat="1" ht="15.75" customHeight="1" x14ac:dyDescent="0.2">
      <c r="C457" s="198"/>
    </row>
    <row r="458" spans="3:3" s="1" customFormat="1" ht="15.75" customHeight="1" x14ac:dyDescent="0.2">
      <c r="C458" s="198"/>
    </row>
    <row r="459" spans="3:3" s="1" customFormat="1" ht="15.75" customHeight="1" x14ac:dyDescent="0.2">
      <c r="C459" s="198"/>
    </row>
    <row r="460" spans="3:3" s="1" customFormat="1" ht="15.75" customHeight="1" x14ac:dyDescent="0.2">
      <c r="C460" s="198"/>
    </row>
    <row r="461" spans="3:3" s="1" customFormat="1" ht="15.75" customHeight="1" x14ac:dyDescent="0.2">
      <c r="C461" s="198"/>
    </row>
    <row r="462" spans="3:3" s="1" customFormat="1" ht="15.75" customHeight="1" x14ac:dyDescent="0.2">
      <c r="C462" s="198"/>
    </row>
    <row r="463" spans="3:3" s="1" customFormat="1" ht="15.75" customHeight="1" x14ac:dyDescent="0.2">
      <c r="C463" s="198"/>
    </row>
    <row r="464" spans="3:3" s="1" customFormat="1" ht="15.75" customHeight="1" x14ac:dyDescent="0.2">
      <c r="C464" s="198"/>
    </row>
    <row r="465" spans="3:3" s="1" customFormat="1" ht="15.75" customHeight="1" x14ac:dyDescent="0.2">
      <c r="C465" s="198"/>
    </row>
    <row r="466" spans="3:3" s="1" customFormat="1" ht="15.75" customHeight="1" x14ac:dyDescent="0.2">
      <c r="C466" s="198"/>
    </row>
    <row r="467" spans="3:3" s="1" customFormat="1" ht="15.75" customHeight="1" x14ac:dyDescent="0.2">
      <c r="C467" s="198"/>
    </row>
    <row r="468" spans="3:3" s="1" customFormat="1" ht="15.75" customHeight="1" x14ac:dyDescent="0.2">
      <c r="C468" s="198"/>
    </row>
    <row r="469" spans="3:3" s="1" customFormat="1" ht="15.75" customHeight="1" x14ac:dyDescent="0.2">
      <c r="C469" s="198"/>
    </row>
    <row r="470" spans="3:3" s="1" customFormat="1" ht="15.75" customHeight="1" x14ac:dyDescent="0.2">
      <c r="C470" s="198"/>
    </row>
    <row r="471" spans="3:3" s="1" customFormat="1" ht="15.75" customHeight="1" x14ac:dyDescent="0.2">
      <c r="C471" s="198"/>
    </row>
    <row r="472" spans="3:3" s="1" customFormat="1" ht="15.75" customHeight="1" x14ac:dyDescent="0.2">
      <c r="C472" s="198"/>
    </row>
    <row r="473" spans="3:3" s="1" customFormat="1" ht="15.75" customHeight="1" x14ac:dyDescent="0.2">
      <c r="C473" s="198"/>
    </row>
    <row r="474" spans="3:3" s="1" customFormat="1" ht="15.75" customHeight="1" x14ac:dyDescent="0.2">
      <c r="C474" s="198"/>
    </row>
    <row r="475" spans="3:3" s="1" customFormat="1" ht="15.75" customHeight="1" x14ac:dyDescent="0.2">
      <c r="C475" s="198"/>
    </row>
    <row r="476" spans="3:3" s="1" customFormat="1" ht="15.75" customHeight="1" x14ac:dyDescent="0.2">
      <c r="C476" s="198"/>
    </row>
    <row r="477" spans="3:3" s="1" customFormat="1" ht="15.75" customHeight="1" x14ac:dyDescent="0.2">
      <c r="C477" s="198"/>
    </row>
    <row r="478" spans="3:3" s="1" customFormat="1" ht="15.75" customHeight="1" x14ac:dyDescent="0.2">
      <c r="C478" s="198"/>
    </row>
    <row r="479" spans="3:3" s="1" customFormat="1" ht="15.75" customHeight="1" x14ac:dyDescent="0.2">
      <c r="C479" s="198"/>
    </row>
    <row r="480" spans="3:3" s="1" customFormat="1" ht="15.75" customHeight="1" x14ac:dyDescent="0.2">
      <c r="C480" s="198"/>
    </row>
    <row r="481" spans="3:3" s="1" customFormat="1" ht="15.75" customHeight="1" x14ac:dyDescent="0.2">
      <c r="C481" s="198"/>
    </row>
    <row r="482" spans="3:3" s="1" customFormat="1" ht="15.75" customHeight="1" x14ac:dyDescent="0.2">
      <c r="C482" s="198"/>
    </row>
    <row r="483" spans="3:3" s="1" customFormat="1" ht="15.75" customHeight="1" x14ac:dyDescent="0.2">
      <c r="C483" s="198"/>
    </row>
    <row r="484" spans="3:3" s="1" customFormat="1" ht="15.75" customHeight="1" x14ac:dyDescent="0.2">
      <c r="C484" s="198"/>
    </row>
    <row r="485" spans="3:3" s="1" customFormat="1" ht="15.75" customHeight="1" x14ac:dyDescent="0.2">
      <c r="C485" s="198"/>
    </row>
    <row r="486" spans="3:3" s="1" customFormat="1" ht="15.75" customHeight="1" x14ac:dyDescent="0.2">
      <c r="C486" s="198"/>
    </row>
    <row r="487" spans="3:3" s="1" customFormat="1" ht="15.75" customHeight="1" x14ac:dyDescent="0.2">
      <c r="C487" s="198"/>
    </row>
    <row r="488" spans="3:3" s="1" customFormat="1" ht="15.75" customHeight="1" x14ac:dyDescent="0.2">
      <c r="C488" s="198"/>
    </row>
    <row r="489" spans="3:3" s="1" customFormat="1" ht="15.75" customHeight="1" x14ac:dyDescent="0.2">
      <c r="C489" s="198"/>
    </row>
    <row r="490" spans="3:3" s="1" customFormat="1" ht="15.75" customHeight="1" x14ac:dyDescent="0.2">
      <c r="C490" s="198"/>
    </row>
    <row r="491" spans="3:3" s="1" customFormat="1" ht="15.75" customHeight="1" x14ac:dyDescent="0.2">
      <c r="C491" s="198"/>
    </row>
    <row r="492" spans="3:3" s="1" customFormat="1" ht="15.75" customHeight="1" x14ac:dyDescent="0.2">
      <c r="C492" s="198"/>
    </row>
    <row r="493" spans="3:3" s="1" customFormat="1" ht="15.75" customHeight="1" x14ac:dyDescent="0.2">
      <c r="C493" s="198"/>
    </row>
    <row r="494" spans="3:3" s="1" customFormat="1" ht="15.75" customHeight="1" x14ac:dyDescent="0.2">
      <c r="C494" s="198"/>
    </row>
    <row r="495" spans="3:3" s="1" customFormat="1" ht="15.75" customHeight="1" x14ac:dyDescent="0.2">
      <c r="C495" s="198"/>
    </row>
    <row r="496" spans="3:3" s="1" customFormat="1" ht="15.75" customHeight="1" x14ac:dyDescent="0.2">
      <c r="C496" s="198"/>
    </row>
    <row r="497" spans="3:3" s="1" customFormat="1" ht="15.75" customHeight="1" x14ac:dyDescent="0.2">
      <c r="C497" s="198"/>
    </row>
    <row r="498" spans="3:3" s="1" customFormat="1" ht="15.75" customHeight="1" x14ac:dyDescent="0.2">
      <c r="C498" s="198"/>
    </row>
    <row r="499" spans="3:3" s="1" customFormat="1" ht="15.75" customHeight="1" x14ac:dyDescent="0.2">
      <c r="C499" s="198"/>
    </row>
    <row r="500" spans="3:3" s="1" customFormat="1" ht="15.75" customHeight="1" x14ac:dyDescent="0.2">
      <c r="C500" s="198"/>
    </row>
    <row r="501" spans="3:3" s="1" customFormat="1" ht="15.75" customHeight="1" x14ac:dyDescent="0.2">
      <c r="C501" s="198"/>
    </row>
    <row r="502" spans="3:3" s="1" customFormat="1" ht="15.75" customHeight="1" x14ac:dyDescent="0.2">
      <c r="C502" s="198"/>
    </row>
    <row r="503" spans="3:3" s="1" customFormat="1" ht="15.75" customHeight="1" x14ac:dyDescent="0.2">
      <c r="C503" s="198"/>
    </row>
    <row r="504" spans="3:3" s="1" customFormat="1" ht="15.75" customHeight="1" x14ac:dyDescent="0.2">
      <c r="C504" s="198"/>
    </row>
    <row r="505" spans="3:3" s="1" customFormat="1" ht="15.75" customHeight="1" x14ac:dyDescent="0.2">
      <c r="C505" s="198"/>
    </row>
    <row r="506" spans="3:3" s="1" customFormat="1" ht="15.75" customHeight="1" x14ac:dyDescent="0.2">
      <c r="C506" s="198"/>
    </row>
    <row r="507" spans="3:3" s="1" customFormat="1" ht="15.75" customHeight="1" x14ac:dyDescent="0.2">
      <c r="C507" s="198"/>
    </row>
    <row r="508" spans="3:3" s="1" customFormat="1" ht="15.75" customHeight="1" x14ac:dyDescent="0.2">
      <c r="C508" s="198"/>
    </row>
    <row r="509" spans="3:3" s="1" customFormat="1" ht="15.75" customHeight="1" x14ac:dyDescent="0.2">
      <c r="C509" s="198"/>
    </row>
    <row r="510" spans="3:3" s="1" customFormat="1" ht="15.75" customHeight="1" x14ac:dyDescent="0.2">
      <c r="C510" s="198"/>
    </row>
    <row r="511" spans="3:3" s="1" customFormat="1" ht="15.75" customHeight="1" x14ac:dyDescent="0.2">
      <c r="C511" s="198"/>
    </row>
    <row r="512" spans="3:3" s="1" customFormat="1" ht="15.75" customHeight="1" x14ac:dyDescent="0.2">
      <c r="C512" s="198"/>
    </row>
    <row r="513" spans="3:3" s="1" customFormat="1" ht="15.75" customHeight="1" x14ac:dyDescent="0.2">
      <c r="C513" s="198"/>
    </row>
    <row r="514" spans="3:3" s="1" customFormat="1" ht="15.75" customHeight="1" x14ac:dyDescent="0.2">
      <c r="C514" s="198"/>
    </row>
    <row r="515" spans="3:3" s="1" customFormat="1" ht="15.75" customHeight="1" x14ac:dyDescent="0.2">
      <c r="C515" s="198"/>
    </row>
    <row r="516" spans="3:3" s="1" customFormat="1" ht="15.75" customHeight="1" x14ac:dyDescent="0.2">
      <c r="C516" s="198"/>
    </row>
    <row r="517" spans="3:3" s="1" customFormat="1" ht="15.75" customHeight="1" x14ac:dyDescent="0.2">
      <c r="C517" s="198"/>
    </row>
    <row r="518" spans="3:3" s="1" customFormat="1" ht="15.75" customHeight="1" x14ac:dyDescent="0.2">
      <c r="C518" s="198"/>
    </row>
    <row r="519" spans="3:3" s="1" customFormat="1" ht="15.75" customHeight="1" x14ac:dyDescent="0.2">
      <c r="C519" s="198"/>
    </row>
    <row r="520" spans="3:3" s="1" customFormat="1" ht="15.75" customHeight="1" x14ac:dyDescent="0.2">
      <c r="C520" s="198"/>
    </row>
    <row r="521" spans="3:3" s="1" customFormat="1" ht="15.75" customHeight="1" x14ac:dyDescent="0.2">
      <c r="C521" s="198"/>
    </row>
    <row r="522" spans="3:3" s="1" customFormat="1" ht="15.75" customHeight="1" x14ac:dyDescent="0.2">
      <c r="C522" s="198"/>
    </row>
    <row r="523" spans="3:3" s="1" customFormat="1" ht="15.75" customHeight="1" x14ac:dyDescent="0.2">
      <c r="C523" s="198"/>
    </row>
    <row r="524" spans="3:3" s="1" customFormat="1" ht="15.75" customHeight="1" x14ac:dyDescent="0.2">
      <c r="C524" s="198"/>
    </row>
    <row r="525" spans="3:3" s="1" customFormat="1" ht="15.75" customHeight="1" x14ac:dyDescent="0.2">
      <c r="C525" s="198"/>
    </row>
    <row r="526" spans="3:3" s="1" customFormat="1" ht="15.75" customHeight="1" x14ac:dyDescent="0.2">
      <c r="C526" s="198"/>
    </row>
    <row r="527" spans="3:3" s="1" customFormat="1" ht="15.75" customHeight="1" x14ac:dyDescent="0.2">
      <c r="C527" s="198"/>
    </row>
    <row r="528" spans="3:3" s="1" customFormat="1" ht="15.75" customHeight="1" x14ac:dyDescent="0.2">
      <c r="C528" s="198"/>
    </row>
    <row r="529" spans="3:3" s="1" customFormat="1" ht="15.75" customHeight="1" x14ac:dyDescent="0.2">
      <c r="C529" s="198"/>
    </row>
    <row r="530" spans="3:3" s="1" customFormat="1" ht="15.75" customHeight="1" x14ac:dyDescent="0.2">
      <c r="C530" s="198"/>
    </row>
    <row r="531" spans="3:3" s="1" customFormat="1" ht="15.75" customHeight="1" x14ac:dyDescent="0.2">
      <c r="C531" s="198"/>
    </row>
    <row r="532" spans="3:3" s="1" customFormat="1" ht="15.75" customHeight="1" x14ac:dyDescent="0.2">
      <c r="C532" s="198"/>
    </row>
    <row r="533" spans="3:3" s="1" customFormat="1" ht="15.75" customHeight="1" x14ac:dyDescent="0.2">
      <c r="C533" s="198"/>
    </row>
    <row r="534" spans="3:3" s="1" customFormat="1" ht="15.75" customHeight="1" x14ac:dyDescent="0.2">
      <c r="C534" s="198"/>
    </row>
    <row r="535" spans="3:3" s="1" customFormat="1" ht="15.75" customHeight="1" x14ac:dyDescent="0.2">
      <c r="C535" s="198"/>
    </row>
    <row r="536" spans="3:3" s="1" customFormat="1" ht="15.75" customHeight="1" x14ac:dyDescent="0.2">
      <c r="C536" s="198"/>
    </row>
    <row r="537" spans="3:3" s="1" customFormat="1" ht="15.75" customHeight="1" x14ac:dyDescent="0.2">
      <c r="C537" s="198"/>
    </row>
    <row r="538" spans="3:3" s="1" customFormat="1" ht="15.75" customHeight="1" x14ac:dyDescent="0.2">
      <c r="C538" s="198"/>
    </row>
    <row r="539" spans="3:3" s="1" customFormat="1" ht="15.75" customHeight="1" x14ac:dyDescent="0.2">
      <c r="C539" s="198"/>
    </row>
    <row r="540" spans="3:3" s="1" customFormat="1" ht="15.75" customHeight="1" x14ac:dyDescent="0.2">
      <c r="C540" s="198"/>
    </row>
    <row r="541" spans="3:3" s="1" customFormat="1" ht="15.75" customHeight="1" x14ac:dyDescent="0.2">
      <c r="C541" s="198"/>
    </row>
    <row r="542" spans="3:3" s="1" customFormat="1" ht="15.75" customHeight="1" x14ac:dyDescent="0.2">
      <c r="C542" s="198"/>
    </row>
    <row r="543" spans="3:3" s="1" customFormat="1" ht="15.75" customHeight="1" x14ac:dyDescent="0.2">
      <c r="C543" s="198"/>
    </row>
    <row r="544" spans="3:3" s="1" customFormat="1" ht="15.75" customHeight="1" x14ac:dyDescent="0.2">
      <c r="C544" s="198"/>
    </row>
    <row r="545" spans="3:3" s="1" customFormat="1" ht="15.75" customHeight="1" x14ac:dyDescent="0.2">
      <c r="C545" s="198"/>
    </row>
    <row r="546" spans="3:3" s="1" customFormat="1" ht="15.75" customHeight="1" x14ac:dyDescent="0.2">
      <c r="C546" s="198"/>
    </row>
    <row r="547" spans="3:3" s="1" customFormat="1" ht="15.75" customHeight="1" x14ac:dyDescent="0.2">
      <c r="C547" s="198"/>
    </row>
    <row r="548" spans="3:3" s="1" customFormat="1" ht="15.75" customHeight="1" x14ac:dyDescent="0.2">
      <c r="C548" s="198"/>
    </row>
    <row r="549" spans="3:3" s="1" customFormat="1" ht="15.75" customHeight="1" x14ac:dyDescent="0.2">
      <c r="C549" s="198"/>
    </row>
    <row r="550" spans="3:3" s="1" customFormat="1" ht="15.75" customHeight="1" x14ac:dyDescent="0.2">
      <c r="C550" s="198"/>
    </row>
    <row r="551" spans="3:3" s="1" customFormat="1" ht="15.75" customHeight="1" x14ac:dyDescent="0.2">
      <c r="C551" s="198"/>
    </row>
    <row r="552" spans="3:3" s="1" customFormat="1" ht="15.75" customHeight="1" x14ac:dyDescent="0.2">
      <c r="C552" s="198"/>
    </row>
    <row r="553" spans="3:3" s="1" customFormat="1" ht="15.75" customHeight="1" x14ac:dyDescent="0.2">
      <c r="C553" s="198"/>
    </row>
    <row r="554" spans="3:3" s="1" customFormat="1" ht="15.75" customHeight="1" x14ac:dyDescent="0.2">
      <c r="C554" s="198"/>
    </row>
    <row r="555" spans="3:3" s="1" customFormat="1" ht="15.75" customHeight="1" x14ac:dyDescent="0.2">
      <c r="C555" s="198"/>
    </row>
    <row r="556" spans="3:3" s="1" customFormat="1" ht="15.75" customHeight="1" x14ac:dyDescent="0.2">
      <c r="C556" s="198"/>
    </row>
    <row r="557" spans="3:3" s="1" customFormat="1" ht="15.75" customHeight="1" x14ac:dyDescent="0.2">
      <c r="C557" s="198"/>
    </row>
    <row r="558" spans="3:3" s="1" customFormat="1" ht="15.75" customHeight="1" x14ac:dyDescent="0.2">
      <c r="C558" s="198"/>
    </row>
    <row r="559" spans="3:3" s="1" customFormat="1" ht="15.75" customHeight="1" x14ac:dyDescent="0.2">
      <c r="C559" s="198"/>
    </row>
    <row r="560" spans="3:3" s="1" customFormat="1" ht="15.75" customHeight="1" x14ac:dyDescent="0.2">
      <c r="C560" s="198"/>
    </row>
    <row r="561" spans="3:3" s="1" customFormat="1" ht="15.75" customHeight="1" x14ac:dyDescent="0.2">
      <c r="C561" s="198"/>
    </row>
    <row r="562" spans="3:3" s="1" customFormat="1" ht="15.75" customHeight="1" x14ac:dyDescent="0.2">
      <c r="C562" s="198"/>
    </row>
    <row r="563" spans="3:3" s="1" customFormat="1" ht="15.75" customHeight="1" x14ac:dyDescent="0.2">
      <c r="C563" s="198"/>
    </row>
    <row r="564" spans="3:3" s="1" customFormat="1" ht="15.75" customHeight="1" x14ac:dyDescent="0.2">
      <c r="C564" s="198"/>
    </row>
    <row r="565" spans="3:3" s="1" customFormat="1" ht="15.75" customHeight="1" x14ac:dyDescent="0.2">
      <c r="C565" s="198"/>
    </row>
    <row r="566" spans="3:3" s="1" customFormat="1" ht="15.75" customHeight="1" x14ac:dyDescent="0.2">
      <c r="C566" s="198"/>
    </row>
    <row r="567" spans="3:3" s="1" customFormat="1" ht="15.75" customHeight="1" x14ac:dyDescent="0.2">
      <c r="C567" s="198"/>
    </row>
    <row r="568" spans="3:3" s="1" customFormat="1" ht="15.75" customHeight="1" x14ac:dyDescent="0.2">
      <c r="C568" s="198"/>
    </row>
    <row r="569" spans="3:3" s="1" customFormat="1" ht="15.75" customHeight="1" x14ac:dyDescent="0.2">
      <c r="C569" s="198"/>
    </row>
    <row r="570" spans="3:3" s="1" customFormat="1" ht="15.75" customHeight="1" x14ac:dyDescent="0.2">
      <c r="C570" s="198"/>
    </row>
    <row r="571" spans="3:3" s="1" customFormat="1" ht="15.75" customHeight="1" x14ac:dyDescent="0.2">
      <c r="C571" s="198"/>
    </row>
    <row r="572" spans="3:3" s="1" customFormat="1" ht="15.75" customHeight="1" x14ac:dyDescent="0.2">
      <c r="C572" s="198"/>
    </row>
    <row r="573" spans="3:3" s="1" customFormat="1" ht="15.75" customHeight="1" x14ac:dyDescent="0.2">
      <c r="C573" s="198"/>
    </row>
    <row r="574" spans="3:3" s="1" customFormat="1" ht="15.75" customHeight="1" x14ac:dyDescent="0.2">
      <c r="C574" s="198"/>
    </row>
    <row r="575" spans="3:3" s="1" customFormat="1" ht="15.75" customHeight="1" x14ac:dyDescent="0.2">
      <c r="C575" s="198"/>
    </row>
    <row r="576" spans="3:3" s="1" customFormat="1" ht="15.75" customHeight="1" x14ac:dyDescent="0.2">
      <c r="C576" s="198"/>
    </row>
    <row r="577" spans="3:3" s="1" customFormat="1" ht="15.75" customHeight="1" x14ac:dyDescent="0.2">
      <c r="C577" s="198"/>
    </row>
    <row r="578" spans="3:3" s="1" customFormat="1" ht="15.75" customHeight="1" x14ac:dyDescent="0.2">
      <c r="C578" s="198"/>
    </row>
    <row r="579" spans="3:3" s="1" customFormat="1" ht="15.75" customHeight="1" x14ac:dyDescent="0.2">
      <c r="C579" s="198"/>
    </row>
    <row r="580" spans="3:3" s="1" customFormat="1" ht="15.75" customHeight="1" x14ac:dyDescent="0.2">
      <c r="C580" s="198"/>
    </row>
    <row r="581" spans="3:3" s="1" customFormat="1" ht="15.75" customHeight="1" x14ac:dyDescent="0.2">
      <c r="C581" s="198"/>
    </row>
    <row r="582" spans="3:3" s="1" customFormat="1" ht="15.75" customHeight="1" x14ac:dyDescent="0.2">
      <c r="C582" s="198"/>
    </row>
    <row r="583" spans="3:3" s="1" customFormat="1" ht="15.75" customHeight="1" x14ac:dyDescent="0.2">
      <c r="C583" s="198"/>
    </row>
    <row r="584" spans="3:3" s="1" customFormat="1" ht="15.75" customHeight="1" x14ac:dyDescent="0.2">
      <c r="C584" s="198"/>
    </row>
    <row r="585" spans="3:3" s="1" customFormat="1" ht="15.75" customHeight="1" x14ac:dyDescent="0.2">
      <c r="C585" s="198"/>
    </row>
    <row r="586" spans="3:3" s="1" customFormat="1" ht="15.75" customHeight="1" x14ac:dyDescent="0.2">
      <c r="C586" s="198"/>
    </row>
    <row r="587" spans="3:3" s="1" customFormat="1" ht="15.75" customHeight="1" x14ac:dyDescent="0.2">
      <c r="C587" s="198"/>
    </row>
    <row r="588" spans="3:3" s="1" customFormat="1" ht="15.75" customHeight="1" x14ac:dyDescent="0.2">
      <c r="C588" s="198"/>
    </row>
    <row r="589" spans="3:3" s="1" customFormat="1" ht="15.75" customHeight="1" x14ac:dyDescent="0.2">
      <c r="C589" s="198"/>
    </row>
    <row r="590" spans="3:3" s="1" customFormat="1" ht="15.75" customHeight="1" x14ac:dyDescent="0.2">
      <c r="C590" s="198"/>
    </row>
    <row r="591" spans="3:3" s="1" customFormat="1" ht="15.75" customHeight="1" x14ac:dyDescent="0.2">
      <c r="C591" s="198"/>
    </row>
    <row r="592" spans="3:3" s="1" customFormat="1" ht="15.75" customHeight="1" x14ac:dyDescent="0.2">
      <c r="C592" s="198"/>
    </row>
    <row r="593" spans="3:3" s="1" customFormat="1" ht="15.75" customHeight="1" x14ac:dyDescent="0.2">
      <c r="C593" s="198"/>
    </row>
    <row r="594" spans="3:3" s="1" customFormat="1" ht="15.75" customHeight="1" x14ac:dyDescent="0.2">
      <c r="C594" s="198"/>
    </row>
    <row r="595" spans="3:3" s="1" customFormat="1" ht="15.75" customHeight="1" x14ac:dyDescent="0.2">
      <c r="C595" s="198"/>
    </row>
    <row r="596" spans="3:3" s="1" customFormat="1" ht="15.75" customHeight="1" x14ac:dyDescent="0.2">
      <c r="C596" s="198"/>
    </row>
    <row r="597" spans="3:3" s="1" customFormat="1" ht="15.75" customHeight="1" x14ac:dyDescent="0.2">
      <c r="C597" s="198"/>
    </row>
    <row r="598" spans="3:3" s="1" customFormat="1" ht="15.75" customHeight="1" x14ac:dyDescent="0.2">
      <c r="C598" s="198"/>
    </row>
    <row r="599" spans="3:3" s="1" customFormat="1" ht="15.75" customHeight="1" x14ac:dyDescent="0.2">
      <c r="C599" s="198"/>
    </row>
    <row r="600" spans="3:3" s="1" customFormat="1" ht="15.75" customHeight="1" x14ac:dyDescent="0.2">
      <c r="C600" s="198"/>
    </row>
    <row r="601" spans="3:3" s="1" customFormat="1" ht="15.75" customHeight="1" x14ac:dyDescent="0.2">
      <c r="C601" s="198"/>
    </row>
    <row r="602" spans="3:3" s="1" customFormat="1" ht="15.75" customHeight="1" x14ac:dyDescent="0.2">
      <c r="C602" s="198"/>
    </row>
    <row r="603" spans="3:3" s="1" customFormat="1" ht="15.75" customHeight="1" x14ac:dyDescent="0.2">
      <c r="C603" s="198"/>
    </row>
    <row r="604" spans="3:3" s="1" customFormat="1" ht="15.75" customHeight="1" x14ac:dyDescent="0.2">
      <c r="C604" s="198"/>
    </row>
    <row r="605" spans="3:3" s="1" customFormat="1" ht="15.75" customHeight="1" x14ac:dyDescent="0.2">
      <c r="C605" s="198"/>
    </row>
    <row r="606" spans="3:3" s="1" customFormat="1" ht="15.75" customHeight="1" x14ac:dyDescent="0.2">
      <c r="C606" s="198"/>
    </row>
    <row r="607" spans="3:3" s="1" customFormat="1" ht="15.75" customHeight="1" x14ac:dyDescent="0.2">
      <c r="C607" s="198"/>
    </row>
    <row r="608" spans="3:3" s="1" customFormat="1" ht="15.75" customHeight="1" x14ac:dyDescent="0.2">
      <c r="C608" s="198"/>
    </row>
    <row r="609" spans="3:3" s="1" customFormat="1" ht="15.75" customHeight="1" x14ac:dyDescent="0.2">
      <c r="C609" s="198"/>
    </row>
    <row r="610" spans="3:3" s="1" customFormat="1" ht="15.75" customHeight="1" x14ac:dyDescent="0.2">
      <c r="C610" s="198"/>
    </row>
    <row r="611" spans="3:3" s="1" customFormat="1" ht="15.75" customHeight="1" x14ac:dyDescent="0.2">
      <c r="C611" s="198"/>
    </row>
    <row r="612" spans="3:3" s="1" customFormat="1" ht="15.75" customHeight="1" x14ac:dyDescent="0.2">
      <c r="C612" s="198"/>
    </row>
    <row r="613" spans="3:3" s="1" customFormat="1" ht="15.75" customHeight="1" x14ac:dyDescent="0.2">
      <c r="C613" s="198"/>
    </row>
    <row r="614" spans="3:3" s="1" customFormat="1" ht="15.75" customHeight="1" x14ac:dyDescent="0.2">
      <c r="C614" s="198"/>
    </row>
    <row r="615" spans="3:3" s="1" customFormat="1" ht="15.75" customHeight="1" x14ac:dyDescent="0.2">
      <c r="C615" s="198"/>
    </row>
    <row r="616" spans="3:3" s="1" customFormat="1" ht="15.75" customHeight="1" x14ac:dyDescent="0.2">
      <c r="C616" s="198"/>
    </row>
    <row r="617" spans="3:3" s="1" customFormat="1" ht="15.75" customHeight="1" x14ac:dyDescent="0.2">
      <c r="C617" s="198"/>
    </row>
    <row r="618" spans="3:3" s="1" customFormat="1" ht="15.75" customHeight="1" x14ac:dyDescent="0.2">
      <c r="C618" s="198"/>
    </row>
    <row r="619" spans="3:3" s="1" customFormat="1" ht="15.75" customHeight="1" x14ac:dyDescent="0.2">
      <c r="C619" s="198"/>
    </row>
    <row r="620" spans="3:3" s="1" customFormat="1" ht="15.75" customHeight="1" x14ac:dyDescent="0.2">
      <c r="C620" s="198"/>
    </row>
    <row r="621" spans="3:3" s="1" customFormat="1" ht="15.75" customHeight="1" x14ac:dyDescent="0.2">
      <c r="C621" s="198"/>
    </row>
    <row r="622" spans="3:3" s="1" customFormat="1" ht="15.75" customHeight="1" x14ac:dyDescent="0.2">
      <c r="C622" s="198"/>
    </row>
    <row r="623" spans="3:3" s="1" customFormat="1" ht="15.75" customHeight="1" x14ac:dyDescent="0.2">
      <c r="C623" s="198"/>
    </row>
    <row r="624" spans="3:3" s="1" customFormat="1" ht="15.75" customHeight="1" x14ac:dyDescent="0.2">
      <c r="C624" s="198"/>
    </row>
    <row r="625" spans="3:3" s="1" customFormat="1" ht="15.75" customHeight="1" x14ac:dyDescent="0.2">
      <c r="C625" s="198"/>
    </row>
    <row r="626" spans="3:3" s="1" customFormat="1" ht="15.75" customHeight="1" x14ac:dyDescent="0.2">
      <c r="C626" s="198"/>
    </row>
    <row r="627" spans="3:3" s="1" customFormat="1" ht="15.75" customHeight="1" x14ac:dyDescent="0.2">
      <c r="C627" s="198"/>
    </row>
    <row r="628" spans="3:3" s="1" customFormat="1" ht="15.75" customHeight="1" x14ac:dyDescent="0.2">
      <c r="C628" s="198"/>
    </row>
    <row r="629" spans="3:3" s="1" customFormat="1" ht="15.75" customHeight="1" x14ac:dyDescent="0.2">
      <c r="C629" s="198"/>
    </row>
    <row r="630" spans="3:3" s="1" customFormat="1" ht="15.75" customHeight="1" x14ac:dyDescent="0.2">
      <c r="C630" s="198"/>
    </row>
    <row r="631" spans="3:3" s="1" customFormat="1" ht="15.75" customHeight="1" x14ac:dyDescent="0.2">
      <c r="C631" s="198"/>
    </row>
    <row r="632" spans="3:3" s="1" customFormat="1" ht="15.75" customHeight="1" x14ac:dyDescent="0.2">
      <c r="C632" s="198"/>
    </row>
    <row r="633" spans="3:3" s="1" customFormat="1" ht="15.75" customHeight="1" x14ac:dyDescent="0.2">
      <c r="C633" s="198"/>
    </row>
    <row r="634" spans="3:3" s="1" customFormat="1" ht="15.75" customHeight="1" x14ac:dyDescent="0.2">
      <c r="C634" s="198"/>
    </row>
    <row r="635" spans="3:3" s="1" customFormat="1" ht="15.75" customHeight="1" x14ac:dyDescent="0.2">
      <c r="C635" s="198"/>
    </row>
    <row r="636" spans="3:3" s="1" customFormat="1" ht="15.75" customHeight="1" x14ac:dyDescent="0.2">
      <c r="C636" s="198"/>
    </row>
    <row r="637" spans="3:3" s="1" customFormat="1" ht="15.75" customHeight="1" x14ac:dyDescent="0.2">
      <c r="C637" s="198"/>
    </row>
    <row r="638" spans="3:3" s="1" customFormat="1" ht="15.75" customHeight="1" x14ac:dyDescent="0.2">
      <c r="C638" s="198"/>
    </row>
    <row r="639" spans="3:3" s="1" customFormat="1" ht="15.75" customHeight="1" x14ac:dyDescent="0.2">
      <c r="C639" s="198"/>
    </row>
    <row r="640" spans="3:3" s="1" customFormat="1" ht="15.75" customHeight="1" x14ac:dyDescent="0.2">
      <c r="C640" s="198"/>
    </row>
    <row r="641" spans="3:3" s="1" customFormat="1" ht="15.75" customHeight="1" x14ac:dyDescent="0.2">
      <c r="C641" s="198"/>
    </row>
    <row r="642" spans="3:3" s="1" customFormat="1" ht="15.75" customHeight="1" x14ac:dyDescent="0.2">
      <c r="C642" s="198"/>
    </row>
    <row r="643" spans="3:3" s="1" customFormat="1" ht="15.75" customHeight="1" x14ac:dyDescent="0.2">
      <c r="C643" s="198"/>
    </row>
    <row r="644" spans="3:3" s="1" customFormat="1" ht="15.75" customHeight="1" x14ac:dyDescent="0.2">
      <c r="C644" s="198"/>
    </row>
    <row r="645" spans="3:3" s="1" customFormat="1" ht="15.75" customHeight="1" x14ac:dyDescent="0.2">
      <c r="C645" s="198"/>
    </row>
    <row r="646" spans="3:3" s="1" customFormat="1" ht="15.75" customHeight="1" x14ac:dyDescent="0.2">
      <c r="C646" s="198"/>
    </row>
    <row r="647" spans="3:3" s="1" customFormat="1" ht="15.75" customHeight="1" x14ac:dyDescent="0.2">
      <c r="C647" s="198"/>
    </row>
    <row r="648" spans="3:3" s="1" customFormat="1" ht="15.75" customHeight="1" x14ac:dyDescent="0.2">
      <c r="C648" s="198"/>
    </row>
    <row r="649" spans="3:3" s="1" customFormat="1" ht="15.75" customHeight="1" x14ac:dyDescent="0.2">
      <c r="C649" s="198"/>
    </row>
    <row r="650" spans="3:3" s="1" customFormat="1" ht="15.75" customHeight="1" x14ac:dyDescent="0.2">
      <c r="C650" s="198"/>
    </row>
    <row r="651" spans="3:3" s="1" customFormat="1" ht="15.75" customHeight="1" x14ac:dyDescent="0.2">
      <c r="C651" s="198"/>
    </row>
    <row r="652" spans="3:3" s="1" customFormat="1" ht="15.75" customHeight="1" x14ac:dyDescent="0.2">
      <c r="C652" s="198"/>
    </row>
    <row r="653" spans="3:3" s="1" customFormat="1" ht="15.75" customHeight="1" x14ac:dyDescent="0.2">
      <c r="C653" s="198"/>
    </row>
    <row r="654" spans="3:3" s="1" customFormat="1" ht="15.75" customHeight="1" x14ac:dyDescent="0.2">
      <c r="C654" s="198"/>
    </row>
    <row r="655" spans="3:3" s="1" customFormat="1" ht="15.75" customHeight="1" x14ac:dyDescent="0.2">
      <c r="C655" s="198"/>
    </row>
    <row r="656" spans="3:3" s="1" customFormat="1" ht="15.75" customHeight="1" x14ac:dyDescent="0.2">
      <c r="C656" s="198"/>
    </row>
    <row r="657" spans="3:3" s="1" customFormat="1" ht="15.75" customHeight="1" x14ac:dyDescent="0.2">
      <c r="C657" s="198"/>
    </row>
    <row r="658" spans="3:3" s="1" customFormat="1" ht="15.75" customHeight="1" x14ac:dyDescent="0.2">
      <c r="C658" s="198"/>
    </row>
    <row r="659" spans="3:3" s="1" customFormat="1" ht="15.75" customHeight="1" x14ac:dyDescent="0.2">
      <c r="C659" s="198"/>
    </row>
    <row r="660" spans="3:3" s="1" customFormat="1" ht="15.75" customHeight="1" x14ac:dyDescent="0.2">
      <c r="C660" s="198"/>
    </row>
    <row r="661" spans="3:3" s="1" customFormat="1" ht="15.75" customHeight="1" x14ac:dyDescent="0.2">
      <c r="C661" s="198"/>
    </row>
    <row r="662" spans="3:3" s="1" customFormat="1" ht="15.75" customHeight="1" x14ac:dyDescent="0.2">
      <c r="C662" s="198"/>
    </row>
    <row r="663" spans="3:3" s="1" customFormat="1" ht="15.75" customHeight="1" x14ac:dyDescent="0.2">
      <c r="C663" s="198"/>
    </row>
    <row r="664" spans="3:3" s="1" customFormat="1" ht="15.75" customHeight="1" x14ac:dyDescent="0.2">
      <c r="C664" s="198"/>
    </row>
    <row r="665" spans="3:3" s="1" customFormat="1" ht="15.75" customHeight="1" x14ac:dyDescent="0.2">
      <c r="C665" s="198"/>
    </row>
    <row r="666" spans="3:3" s="1" customFormat="1" ht="15.75" customHeight="1" x14ac:dyDescent="0.2">
      <c r="C666" s="198"/>
    </row>
    <row r="667" spans="3:3" s="1" customFormat="1" ht="15.75" customHeight="1" x14ac:dyDescent="0.2">
      <c r="C667" s="198"/>
    </row>
    <row r="668" spans="3:3" s="1" customFormat="1" ht="15.75" customHeight="1" x14ac:dyDescent="0.2">
      <c r="C668" s="198"/>
    </row>
    <row r="669" spans="3:3" s="1" customFormat="1" ht="15.75" customHeight="1" x14ac:dyDescent="0.2">
      <c r="C669" s="198"/>
    </row>
    <row r="670" spans="3:3" s="1" customFormat="1" ht="15.75" customHeight="1" x14ac:dyDescent="0.2">
      <c r="C670" s="198"/>
    </row>
    <row r="671" spans="3:3" s="1" customFormat="1" ht="15.75" customHeight="1" x14ac:dyDescent="0.2">
      <c r="C671" s="198"/>
    </row>
    <row r="672" spans="3:3" s="1" customFormat="1" ht="15.75" customHeight="1" x14ac:dyDescent="0.2">
      <c r="C672" s="198"/>
    </row>
    <row r="673" spans="3:3" s="1" customFormat="1" ht="15.75" customHeight="1" x14ac:dyDescent="0.2">
      <c r="C673" s="198"/>
    </row>
    <row r="674" spans="3:3" s="1" customFormat="1" ht="15.75" customHeight="1" x14ac:dyDescent="0.2">
      <c r="C674" s="198"/>
    </row>
    <row r="675" spans="3:3" s="1" customFormat="1" ht="15.75" customHeight="1" x14ac:dyDescent="0.2">
      <c r="C675" s="198"/>
    </row>
    <row r="676" spans="3:3" s="1" customFormat="1" ht="15.75" customHeight="1" x14ac:dyDescent="0.2">
      <c r="C676" s="198"/>
    </row>
    <row r="677" spans="3:3" s="1" customFormat="1" ht="15.75" customHeight="1" x14ac:dyDescent="0.2">
      <c r="C677" s="198"/>
    </row>
    <row r="678" spans="3:3" s="1" customFormat="1" ht="15.75" customHeight="1" x14ac:dyDescent="0.2">
      <c r="C678" s="198"/>
    </row>
    <row r="679" spans="3:3" s="1" customFormat="1" ht="15.75" customHeight="1" x14ac:dyDescent="0.2">
      <c r="C679" s="198"/>
    </row>
    <row r="680" spans="3:3" s="1" customFormat="1" ht="15.75" customHeight="1" x14ac:dyDescent="0.2">
      <c r="C680" s="198"/>
    </row>
    <row r="681" spans="3:3" s="1" customFormat="1" ht="15.75" customHeight="1" x14ac:dyDescent="0.2">
      <c r="C681" s="198"/>
    </row>
    <row r="682" spans="3:3" s="1" customFormat="1" ht="15.75" customHeight="1" x14ac:dyDescent="0.2">
      <c r="C682" s="198"/>
    </row>
    <row r="683" spans="3:3" s="1" customFormat="1" ht="15.75" customHeight="1" x14ac:dyDescent="0.2">
      <c r="C683" s="198"/>
    </row>
    <row r="684" spans="3:3" s="1" customFormat="1" ht="15.75" customHeight="1" x14ac:dyDescent="0.2">
      <c r="C684" s="198"/>
    </row>
    <row r="685" spans="3:3" s="1" customFormat="1" ht="15.75" customHeight="1" x14ac:dyDescent="0.2">
      <c r="C685" s="198"/>
    </row>
    <row r="686" spans="3:3" s="1" customFormat="1" ht="15.75" customHeight="1" x14ac:dyDescent="0.2">
      <c r="C686" s="198"/>
    </row>
    <row r="687" spans="3:3" s="1" customFormat="1" ht="15.75" customHeight="1" x14ac:dyDescent="0.2">
      <c r="C687" s="198"/>
    </row>
    <row r="688" spans="3:3" s="1" customFormat="1" ht="15.75" customHeight="1" x14ac:dyDescent="0.2">
      <c r="C688" s="198"/>
    </row>
    <row r="689" spans="3:3" s="1" customFormat="1" ht="15.75" customHeight="1" x14ac:dyDescent="0.2">
      <c r="C689" s="198"/>
    </row>
    <row r="690" spans="3:3" s="1" customFormat="1" ht="15.75" customHeight="1" x14ac:dyDescent="0.2">
      <c r="C690" s="198"/>
    </row>
    <row r="691" spans="3:3" s="1" customFormat="1" ht="15.75" customHeight="1" x14ac:dyDescent="0.2">
      <c r="C691" s="198"/>
    </row>
    <row r="692" spans="3:3" s="1" customFormat="1" ht="15.75" customHeight="1" x14ac:dyDescent="0.2">
      <c r="C692" s="198"/>
    </row>
    <row r="693" spans="3:3" s="1" customFormat="1" ht="15.75" customHeight="1" x14ac:dyDescent="0.2">
      <c r="C693" s="198"/>
    </row>
    <row r="694" spans="3:3" s="1" customFormat="1" ht="15.75" customHeight="1" x14ac:dyDescent="0.2">
      <c r="C694" s="198"/>
    </row>
    <row r="695" spans="3:3" s="1" customFormat="1" ht="15.75" customHeight="1" x14ac:dyDescent="0.2">
      <c r="C695" s="198"/>
    </row>
    <row r="696" spans="3:3" s="1" customFormat="1" ht="15.75" customHeight="1" x14ac:dyDescent="0.2">
      <c r="C696" s="198"/>
    </row>
    <row r="697" spans="3:3" s="1" customFormat="1" ht="15.75" customHeight="1" x14ac:dyDescent="0.2">
      <c r="C697" s="198"/>
    </row>
    <row r="698" spans="3:3" s="1" customFormat="1" ht="15.75" customHeight="1" x14ac:dyDescent="0.2">
      <c r="C698" s="198"/>
    </row>
    <row r="699" spans="3:3" s="1" customFormat="1" ht="15.75" customHeight="1" x14ac:dyDescent="0.2">
      <c r="C699" s="198"/>
    </row>
    <row r="700" spans="3:3" s="1" customFormat="1" ht="15.75" customHeight="1" x14ac:dyDescent="0.2">
      <c r="C700" s="198"/>
    </row>
    <row r="701" spans="3:3" s="1" customFormat="1" ht="15.75" customHeight="1" x14ac:dyDescent="0.2">
      <c r="C701" s="198"/>
    </row>
    <row r="702" spans="3:3" s="1" customFormat="1" ht="15.75" customHeight="1" x14ac:dyDescent="0.2">
      <c r="C702" s="198"/>
    </row>
    <row r="703" spans="3:3" s="1" customFormat="1" ht="15.75" customHeight="1" x14ac:dyDescent="0.2">
      <c r="C703" s="198"/>
    </row>
    <row r="704" spans="3:3" s="1" customFormat="1" ht="15.75" customHeight="1" x14ac:dyDescent="0.2">
      <c r="C704" s="198"/>
    </row>
    <row r="705" spans="3:3" s="1" customFormat="1" ht="15.75" customHeight="1" x14ac:dyDescent="0.2">
      <c r="C705" s="198"/>
    </row>
    <row r="706" spans="3:3" s="1" customFormat="1" ht="15.75" customHeight="1" x14ac:dyDescent="0.2">
      <c r="C706" s="198"/>
    </row>
    <row r="707" spans="3:3" s="1" customFormat="1" ht="15.75" customHeight="1" x14ac:dyDescent="0.2">
      <c r="C707" s="198"/>
    </row>
    <row r="708" spans="3:3" s="1" customFormat="1" ht="15.75" customHeight="1" x14ac:dyDescent="0.2">
      <c r="C708" s="198"/>
    </row>
    <row r="709" spans="3:3" s="1" customFormat="1" ht="15.75" customHeight="1" x14ac:dyDescent="0.2">
      <c r="C709" s="198"/>
    </row>
    <row r="710" spans="3:3" s="1" customFormat="1" ht="15.75" customHeight="1" x14ac:dyDescent="0.2">
      <c r="C710" s="198"/>
    </row>
    <row r="711" spans="3:3" s="1" customFormat="1" ht="15.75" customHeight="1" x14ac:dyDescent="0.2">
      <c r="C711" s="198"/>
    </row>
    <row r="712" spans="3:3" s="1" customFormat="1" ht="15.75" customHeight="1" x14ac:dyDescent="0.2">
      <c r="C712" s="198"/>
    </row>
    <row r="713" spans="3:3" s="1" customFormat="1" ht="15.75" customHeight="1" x14ac:dyDescent="0.2">
      <c r="C713" s="198"/>
    </row>
    <row r="714" spans="3:3" s="1" customFormat="1" ht="15.75" customHeight="1" x14ac:dyDescent="0.2">
      <c r="C714" s="198"/>
    </row>
    <row r="715" spans="3:3" s="1" customFormat="1" ht="15.75" customHeight="1" x14ac:dyDescent="0.2">
      <c r="C715" s="198"/>
    </row>
    <row r="716" spans="3:3" s="1" customFormat="1" ht="15.75" customHeight="1" x14ac:dyDescent="0.2">
      <c r="C716" s="198"/>
    </row>
    <row r="717" spans="3:3" s="1" customFormat="1" ht="15.75" customHeight="1" x14ac:dyDescent="0.2">
      <c r="C717" s="198"/>
    </row>
    <row r="718" spans="3:3" s="1" customFormat="1" ht="15.75" customHeight="1" x14ac:dyDescent="0.2">
      <c r="C718" s="198"/>
    </row>
    <row r="719" spans="3:3" s="1" customFormat="1" ht="15.75" customHeight="1" x14ac:dyDescent="0.2">
      <c r="C719" s="198"/>
    </row>
    <row r="720" spans="3:3" s="1" customFormat="1" ht="15.75" customHeight="1" x14ac:dyDescent="0.2">
      <c r="C720" s="198"/>
    </row>
    <row r="721" spans="3:3" s="1" customFormat="1" ht="15.75" customHeight="1" x14ac:dyDescent="0.2">
      <c r="C721" s="198"/>
    </row>
    <row r="722" spans="3:3" s="1" customFormat="1" ht="15.75" customHeight="1" x14ac:dyDescent="0.2">
      <c r="C722" s="198"/>
    </row>
    <row r="723" spans="3:3" s="1" customFormat="1" ht="15.75" customHeight="1" x14ac:dyDescent="0.2">
      <c r="C723" s="198"/>
    </row>
    <row r="724" spans="3:3" s="1" customFormat="1" ht="15.75" customHeight="1" x14ac:dyDescent="0.2">
      <c r="C724" s="198"/>
    </row>
    <row r="725" spans="3:3" s="1" customFormat="1" ht="15.75" customHeight="1" x14ac:dyDescent="0.2">
      <c r="C725" s="198"/>
    </row>
    <row r="726" spans="3:3" s="1" customFormat="1" ht="15.75" customHeight="1" x14ac:dyDescent="0.2">
      <c r="C726" s="198"/>
    </row>
    <row r="727" spans="3:3" s="1" customFormat="1" ht="15.75" customHeight="1" x14ac:dyDescent="0.2">
      <c r="C727" s="198"/>
    </row>
    <row r="728" spans="3:3" s="1" customFormat="1" ht="15.75" customHeight="1" x14ac:dyDescent="0.2">
      <c r="C728" s="198"/>
    </row>
    <row r="729" spans="3:3" s="1" customFormat="1" ht="15.75" customHeight="1" x14ac:dyDescent="0.2">
      <c r="C729" s="198"/>
    </row>
    <row r="730" spans="3:3" s="1" customFormat="1" ht="15.75" customHeight="1" x14ac:dyDescent="0.2">
      <c r="C730" s="198"/>
    </row>
    <row r="731" spans="3:3" s="1" customFormat="1" ht="15.75" customHeight="1" x14ac:dyDescent="0.2">
      <c r="C731" s="198"/>
    </row>
    <row r="732" spans="3:3" s="1" customFormat="1" ht="15.75" customHeight="1" x14ac:dyDescent="0.2">
      <c r="C732" s="198"/>
    </row>
    <row r="733" spans="3:3" s="1" customFormat="1" ht="15.75" customHeight="1" x14ac:dyDescent="0.2">
      <c r="C733" s="198"/>
    </row>
    <row r="734" spans="3:3" s="1" customFormat="1" ht="15.75" customHeight="1" x14ac:dyDescent="0.2">
      <c r="C734" s="198"/>
    </row>
    <row r="735" spans="3:3" s="1" customFormat="1" ht="15.75" customHeight="1" x14ac:dyDescent="0.2">
      <c r="C735" s="198"/>
    </row>
    <row r="736" spans="3:3" s="1" customFormat="1" ht="15.75" customHeight="1" x14ac:dyDescent="0.2">
      <c r="C736" s="198"/>
    </row>
    <row r="737" spans="3:3" s="1" customFormat="1" ht="15.75" customHeight="1" x14ac:dyDescent="0.2">
      <c r="C737" s="198"/>
    </row>
    <row r="738" spans="3:3" s="1" customFormat="1" ht="15.75" customHeight="1" x14ac:dyDescent="0.2">
      <c r="C738" s="198"/>
    </row>
    <row r="739" spans="3:3" s="1" customFormat="1" ht="15.75" customHeight="1" x14ac:dyDescent="0.2">
      <c r="C739" s="198"/>
    </row>
    <row r="740" spans="3:3" s="1" customFormat="1" ht="15.75" customHeight="1" x14ac:dyDescent="0.2">
      <c r="C740" s="198"/>
    </row>
    <row r="741" spans="3:3" s="1" customFormat="1" ht="15.75" customHeight="1" x14ac:dyDescent="0.2">
      <c r="C741" s="198"/>
    </row>
    <row r="742" spans="3:3" s="1" customFormat="1" ht="15.75" customHeight="1" x14ac:dyDescent="0.2">
      <c r="C742" s="198"/>
    </row>
    <row r="743" spans="3:3" s="1" customFormat="1" ht="15.75" customHeight="1" x14ac:dyDescent="0.2">
      <c r="C743" s="198"/>
    </row>
    <row r="744" spans="3:3" s="1" customFormat="1" ht="15.75" customHeight="1" x14ac:dyDescent="0.2">
      <c r="C744" s="198"/>
    </row>
    <row r="745" spans="3:3" s="1" customFormat="1" ht="15.75" customHeight="1" x14ac:dyDescent="0.2">
      <c r="C745" s="198"/>
    </row>
    <row r="746" spans="3:3" s="1" customFormat="1" ht="15.75" customHeight="1" x14ac:dyDescent="0.2">
      <c r="C746" s="198"/>
    </row>
    <row r="747" spans="3:3" s="1" customFormat="1" ht="15.75" customHeight="1" x14ac:dyDescent="0.2">
      <c r="C747" s="198"/>
    </row>
    <row r="748" spans="3:3" s="1" customFormat="1" ht="15.75" customHeight="1" x14ac:dyDescent="0.2">
      <c r="C748" s="198"/>
    </row>
    <row r="749" spans="3:3" s="1" customFormat="1" ht="15.75" customHeight="1" x14ac:dyDescent="0.2">
      <c r="C749" s="198"/>
    </row>
    <row r="750" spans="3:3" s="1" customFormat="1" ht="15.75" customHeight="1" x14ac:dyDescent="0.2">
      <c r="C750" s="198"/>
    </row>
    <row r="751" spans="3:3" s="1" customFormat="1" ht="15.75" customHeight="1" x14ac:dyDescent="0.2">
      <c r="C751" s="198"/>
    </row>
    <row r="752" spans="3:3" s="1" customFormat="1" ht="15.75" customHeight="1" x14ac:dyDescent="0.2">
      <c r="C752" s="198"/>
    </row>
    <row r="753" spans="3:3" s="1" customFormat="1" ht="15.75" customHeight="1" x14ac:dyDescent="0.2">
      <c r="C753" s="198"/>
    </row>
    <row r="754" spans="3:3" s="1" customFormat="1" ht="15.75" customHeight="1" x14ac:dyDescent="0.2">
      <c r="C754" s="198"/>
    </row>
    <row r="755" spans="3:3" s="1" customFormat="1" ht="15.75" customHeight="1" x14ac:dyDescent="0.2">
      <c r="C755" s="198"/>
    </row>
    <row r="756" spans="3:3" s="1" customFormat="1" ht="15.75" customHeight="1" x14ac:dyDescent="0.2">
      <c r="C756" s="198"/>
    </row>
    <row r="757" spans="3:3" s="1" customFormat="1" ht="15.75" customHeight="1" x14ac:dyDescent="0.2">
      <c r="C757" s="198"/>
    </row>
    <row r="758" spans="3:3" s="1" customFormat="1" ht="15.75" customHeight="1" x14ac:dyDescent="0.2">
      <c r="C758" s="198"/>
    </row>
    <row r="759" spans="3:3" s="1" customFormat="1" ht="15.75" customHeight="1" x14ac:dyDescent="0.2">
      <c r="C759" s="198"/>
    </row>
    <row r="760" spans="3:3" s="1" customFormat="1" ht="15.75" customHeight="1" x14ac:dyDescent="0.2">
      <c r="C760" s="198"/>
    </row>
    <row r="761" spans="3:3" s="1" customFormat="1" ht="15.75" customHeight="1" x14ac:dyDescent="0.2">
      <c r="C761" s="198"/>
    </row>
    <row r="762" spans="3:3" s="1" customFormat="1" ht="15.75" customHeight="1" x14ac:dyDescent="0.2">
      <c r="C762" s="198"/>
    </row>
    <row r="763" spans="3:3" s="1" customFormat="1" ht="15.75" customHeight="1" x14ac:dyDescent="0.2">
      <c r="C763" s="198"/>
    </row>
    <row r="764" spans="3:3" s="1" customFormat="1" ht="15.75" customHeight="1" x14ac:dyDescent="0.2">
      <c r="C764" s="198"/>
    </row>
    <row r="765" spans="3:3" s="1" customFormat="1" ht="15.75" customHeight="1" x14ac:dyDescent="0.2">
      <c r="C765" s="198"/>
    </row>
    <row r="766" spans="3:3" s="1" customFormat="1" ht="15.75" customHeight="1" x14ac:dyDescent="0.2">
      <c r="C766" s="198"/>
    </row>
    <row r="767" spans="3:3" s="1" customFormat="1" ht="15.75" customHeight="1" x14ac:dyDescent="0.2">
      <c r="C767" s="198"/>
    </row>
    <row r="768" spans="3:3" s="1" customFormat="1" ht="15.75" customHeight="1" x14ac:dyDescent="0.2">
      <c r="C768" s="198"/>
    </row>
    <row r="769" spans="3:3" s="1" customFormat="1" ht="15.75" customHeight="1" x14ac:dyDescent="0.2">
      <c r="C769" s="198"/>
    </row>
    <row r="770" spans="3:3" s="1" customFormat="1" ht="15.75" customHeight="1" x14ac:dyDescent="0.2">
      <c r="C770" s="198"/>
    </row>
    <row r="771" spans="3:3" s="1" customFormat="1" ht="15.75" customHeight="1" x14ac:dyDescent="0.2">
      <c r="C771" s="198"/>
    </row>
    <row r="772" spans="3:3" s="1" customFormat="1" ht="15.75" customHeight="1" x14ac:dyDescent="0.2">
      <c r="C772" s="198"/>
    </row>
    <row r="773" spans="3:3" s="1" customFormat="1" ht="15.75" customHeight="1" x14ac:dyDescent="0.2">
      <c r="C773" s="198"/>
    </row>
    <row r="774" spans="3:3" s="1" customFormat="1" ht="15.75" customHeight="1" x14ac:dyDescent="0.2">
      <c r="C774" s="198"/>
    </row>
    <row r="775" spans="3:3" s="1" customFormat="1" ht="15.75" customHeight="1" x14ac:dyDescent="0.2">
      <c r="C775" s="198"/>
    </row>
    <row r="776" spans="3:3" s="1" customFormat="1" ht="15.75" customHeight="1" x14ac:dyDescent="0.2">
      <c r="C776" s="198"/>
    </row>
    <row r="777" spans="3:3" s="1" customFormat="1" ht="15.75" customHeight="1" x14ac:dyDescent="0.2">
      <c r="C777" s="198"/>
    </row>
    <row r="778" spans="3:3" s="1" customFormat="1" ht="15.75" customHeight="1" x14ac:dyDescent="0.2">
      <c r="C778" s="198"/>
    </row>
    <row r="779" spans="3:3" s="1" customFormat="1" ht="15.75" customHeight="1" x14ac:dyDescent="0.2">
      <c r="C779" s="198"/>
    </row>
    <row r="780" spans="3:3" s="1" customFormat="1" ht="15.75" customHeight="1" x14ac:dyDescent="0.2">
      <c r="C780" s="198"/>
    </row>
    <row r="781" spans="3:3" s="1" customFormat="1" ht="15.75" customHeight="1" x14ac:dyDescent="0.2">
      <c r="C781" s="198"/>
    </row>
    <row r="782" spans="3:3" s="1" customFormat="1" ht="15.75" customHeight="1" x14ac:dyDescent="0.2">
      <c r="C782" s="198"/>
    </row>
    <row r="783" spans="3:3" s="1" customFormat="1" ht="15.75" customHeight="1" x14ac:dyDescent="0.2">
      <c r="C783" s="198"/>
    </row>
    <row r="784" spans="3:3" s="1" customFormat="1" ht="15.75" customHeight="1" x14ac:dyDescent="0.2">
      <c r="C784" s="198"/>
    </row>
    <row r="785" spans="3:3" s="1" customFormat="1" ht="15.75" customHeight="1" x14ac:dyDescent="0.2">
      <c r="C785" s="198"/>
    </row>
    <row r="786" spans="3:3" s="1" customFormat="1" ht="15.75" customHeight="1" x14ac:dyDescent="0.2">
      <c r="C786" s="198"/>
    </row>
    <row r="787" spans="3:3" s="1" customFormat="1" ht="15.75" customHeight="1" x14ac:dyDescent="0.2">
      <c r="C787" s="198"/>
    </row>
    <row r="788" spans="3:3" s="1" customFormat="1" ht="15.75" customHeight="1" x14ac:dyDescent="0.2">
      <c r="C788" s="198"/>
    </row>
    <row r="789" spans="3:3" s="1" customFormat="1" ht="15.75" customHeight="1" x14ac:dyDescent="0.2">
      <c r="C789" s="198"/>
    </row>
    <row r="790" spans="3:3" s="1" customFormat="1" ht="15.75" customHeight="1" x14ac:dyDescent="0.2">
      <c r="C790" s="198"/>
    </row>
    <row r="791" spans="3:3" s="1" customFormat="1" ht="15.75" customHeight="1" x14ac:dyDescent="0.2">
      <c r="C791" s="198"/>
    </row>
    <row r="792" spans="3:3" s="1" customFormat="1" ht="15.75" customHeight="1" x14ac:dyDescent="0.2">
      <c r="C792" s="198"/>
    </row>
    <row r="793" spans="3:3" s="1" customFormat="1" ht="15.75" customHeight="1" x14ac:dyDescent="0.2">
      <c r="C793" s="198"/>
    </row>
    <row r="794" spans="3:3" s="1" customFormat="1" ht="15.75" customHeight="1" x14ac:dyDescent="0.2">
      <c r="C794" s="198"/>
    </row>
    <row r="795" spans="3:3" s="1" customFormat="1" ht="15.75" customHeight="1" x14ac:dyDescent="0.2">
      <c r="C795" s="198"/>
    </row>
    <row r="796" spans="3:3" s="1" customFormat="1" ht="15.75" customHeight="1" x14ac:dyDescent="0.2">
      <c r="C796" s="198"/>
    </row>
    <row r="797" spans="3:3" s="1" customFormat="1" ht="15.75" customHeight="1" x14ac:dyDescent="0.2">
      <c r="C797" s="198"/>
    </row>
    <row r="798" spans="3:3" s="1" customFormat="1" ht="15.75" customHeight="1" x14ac:dyDescent="0.2">
      <c r="C798" s="198"/>
    </row>
    <row r="799" spans="3:3" s="1" customFormat="1" ht="15.75" customHeight="1" x14ac:dyDescent="0.2">
      <c r="C799" s="198"/>
    </row>
    <row r="800" spans="3:3" s="1" customFormat="1" ht="15.75" customHeight="1" x14ac:dyDescent="0.2">
      <c r="C800" s="198"/>
    </row>
    <row r="801" spans="3:3" s="1" customFormat="1" ht="15.75" customHeight="1" x14ac:dyDescent="0.2">
      <c r="C801" s="198"/>
    </row>
    <row r="802" spans="3:3" s="1" customFormat="1" ht="15.75" customHeight="1" x14ac:dyDescent="0.2">
      <c r="C802" s="198"/>
    </row>
    <row r="803" spans="3:3" s="1" customFormat="1" ht="15.75" customHeight="1" x14ac:dyDescent="0.2">
      <c r="C803" s="198"/>
    </row>
    <row r="804" spans="3:3" s="1" customFormat="1" ht="15.75" customHeight="1" x14ac:dyDescent="0.2">
      <c r="C804" s="198"/>
    </row>
    <row r="805" spans="3:3" s="1" customFormat="1" ht="15.75" customHeight="1" x14ac:dyDescent="0.2">
      <c r="C805" s="198"/>
    </row>
    <row r="806" spans="3:3" s="1" customFormat="1" ht="15.75" customHeight="1" x14ac:dyDescent="0.2">
      <c r="C806" s="198"/>
    </row>
    <row r="807" spans="3:3" s="1" customFormat="1" ht="15.75" customHeight="1" x14ac:dyDescent="0.2">
      <c r="C807" s="198"/>
    </row>
    <row r="808" spans="3:3" s="1" customFormat="1" ht="15.75" customHeight="1" x14ac:dyDescent="0.2">
      <c r="C808" s="198"/>
    </row>
    <row r="809" spans="3:3" s="1" customFormat="1" ht="15.75" customHeight="1" x14ac:dyDescent="0.2">
      <c r="C809" s="198"/>
    </row>
    <row r="810" spans="3:3" s="1" customFormat="1" ht="15.75" customHeight="1" x14ac:dyDescent="0.2">
      <c r="C810" s="198"/>
    </row>
    <row r="811" spans="3:3" s="1" customFormat="1" ht="15.75" customHeight="1" x14ac:dyDescent="0.2">
      <c r="C811" s="198"/>
    </row>
    <row r="812" spans="3:3" s="1" customFormat="1" ht="15.75" customHeight="1" x14ac:dyDescent="0.2">
      <c r="C812" s="198"/>
    </row>
    <row r="813" spans="3:3" s="1" customFormat="1" ht="15.75" customHeight="1" x14ac:dyDescent="0.2">
      <c r="C813" s="198"/>
    </row>
    <row r="814" spans="3:3" s="1" customFormat="1" ht="15.75" customHeight="1" x14ac:dyDescent="0.2">
      <c r="C814" s="198"/>
    </row>
    <row r="815" spans="3:3" s="1" customFormat="1" ht="15.75" customHeight="1" x14ac:dyDescent="0.2">
      <c r="C815" s="198"/>
    </row>
    <row r="816" spans="3:3" s="1" customFormat="1" ht="15.75" customHeight="1" x14ac:dyDescent="0.2">
      <c r="C816" s="198"/>
    </row>
    <row r="817" spans="3:3" s="1" customFormat="1" ht="15.75" customHeight="1" x14ac:dyDescent="0.2">
      <c r="C817" s="198"/>
    </row>
    <row r="818" spans="3:3" s="1" customFormat="1" ht="15.75" customHeight="1" x14ac:dyDescent="0.2">
      <c r="C818" s="198"/>
    </row>
    <row r="819" spans="3:3" s="1" customFormat="1" ht="15.75" customHeight="1" x14ac:dyDescent="0.2">
      <c r="C819" s="198"/>
    </row>
    <row r="820" spans="3:3" s="1" customFormat="1" ht="15.75" customHeight="1" x14ac:dyDescent="0.2">
      <c r="C820" s="198"/>
    </row>
    <row r="821" spans="3:3" s="1" customFormat="1" ht="15.75" customHeight="1" x14ac:dyDescent="0.2">
      <c r="C821" s="198"/>
    </row>
    <row r="822" spans="3:3" s="1" customFormat="1" ht="15.75" customHeight="1" x14ac:dyDescent="0.2">
      <c r="C822" s="198"/>
    </row>
    <row r="823" spans="3:3" s="1" customFormat="1" ht="15.75" customHeight="1" x14ac:dyDescent="0.2">
      <c r="C823" s="198"/>
    </row>
    <row r="824" spans="3:3" s="1" customFormat="1" ht="15.75" customHeight="1" x14ac:dyDescent="0.2">
      <c r="C824" s="198"/>
    </row>
    <row r="825" spans="3:3" s="1" customFormat="1" ht="15.75" customHeight="1" x14ac:dyDescent="0.2">
      <c r="C825" s="198"/>
    </row>
    <row r="826" spans="3:3" s="1" customFormat="1" ht="15.75" customHeight="1" x14ac:dyDescent="0.2">
      <c r="C826" s="198"/>
    </row>
    <row r="827" spans="3:3" s="1" customFormat="1" ht="15.75" customHeight="1" x14ac:dyDescent="0.2">
      <c r="C827" s="198"/>
    </row>
    <row r="828" spans="3:3" s="1" customFormat="1" ht="15.75" customHeight="1" x14ac:dyDescent="0.2">
      <c r="C828" s="198"/>
    </row>
    <row r="829" spans="3:3" s="1" customFormat="1" ht="15.75" customHeight="1" x14ac:dyDescent="0.2">
      <c r="C829" s="198"/>
    </row>
    <row r="830" spans="3:3" s="1" customFormat="1" ht="15.75" customHeight="1" x14ac:dyDescent="0.2">
      <c r="C830" s="198"/>
    </row>
    <row r="831" spans="3:3" s="1" customFormat="1" ht="15.75" customHeight="1" x14ac:dyDescent="0.2">
      <c r="C831" s="198"/>
    </row>
    <row r="832" spans="3:3" s="1" customFormat="1" ht="15.75" customHeight="1" x14ac:dyDescent="0.2">
      <c r="C832" s="198"/>
    </row>
    <row r="833" spans="3:3" s="1" customFormat="1" ht="15.75" customHeight="1" x14ac:dyDescent="0.2">
      <c r="C833" s="198"/>
    </row>
    <row r="834" spans="3:3" s="1" customFormat="1" ht="15.75" customHeight="1" x14ac:dyDescent="0.2">
      <c r="C834" s="198"/>
    </row>
    <row r="835" spans="3:3" s="1" customFormat="1" ht="15.75" customHeight="1" x14ac:dyDescent="0.2">
      <c r="C835" s="198"/>
    </row>
    <row r="836" spans="3:3" s="1" customFormat="1" ht="15.75" customHeight="1" x14ac:dyDescent="0.2">
      <c r="C836" s="198"/>
    </row>
    <row r="837" spans="3:3" s="1" customFormat="1" ht="15.75" customHeight="1" x14ac:dyDescent="0.2">
      <c r="C837" s="198"/>
    </row>
    <row r="838" spans="3:3" s="1" customFormat="1" ht="15.75" customHeight="1" x14ac:dyDescent="0.2">
      <c r="C838" s="198"/>
    </row>
    <row r="839" spans="3:3" s="1" customFormat="1" ht="15.75" customHeight="1" x14ac:dyDescent="0.2">
      <c r="C839" s="198"/>
    </row>
    <row r="840" spans="3:3" s="1" customFormat="1" ht="15.75" customHeight="1" x14ac:dyDescent="0.2">
      <c r="C840" s="198"/>
    </row>
    <row r="841" spans="3:3" s="1" customFormat="1" ht="15.75" customHeight="1" x14ac:dyDescent="0.2">
      <c r="C841" s="198"/>
    </row>
    <row r="842" spans="3:3" s="1" customFormat="1" ht="15.75" customHeight="1" x14ac:dyDescent="0.2">
      <c r="C842" s="198"/>
    </row>
    <row r="843" spans="3:3" s="1" customFormat="1" ht="15.75" customHeight="1" x14ac:dyDescent="0.2">
      <c r="C843" s="198"/>
    </row>
    <row r="844" spans="3:3" s="1" customFormat="1" ht="15.75" customHeight="1" x14ac:dyDescent="0.2">
      <c r="C844" s="198"/>
    </row>
    <row r="845" spans="3:3" s="1" customFormat="1" ht="15.75" customHeight="1" x14ac:dyDescent="0.2">
      <c r="C845" s="198"/>
    </row>
    <row r="846" spans="3:3" s="1" customFormat="1" ht="15.75" customHeight="1" x14ac:dyDescent="0.2">
      <c r="C846" s="198"/>
    </row>
    <row r="847" spans="3:3" s="1" customFormat="1" ht="15.75" customHeight="1" x14ac:dyDescent="0.2">
      <c r="C847" s="198"/>
    </row>
    <row r="848" spans="3:3" s="1" customFormat="1" ht="15.75" customHeight="1" x14ac:dyDescent="0.2">
      <c r="C848" s="198"/>
    </row>
    <row r="849" spans="3:3" s="1" customFormat="1" ht="15.75" customHeight="1" x14ac:dyDescent="0.2">
      <c r="C849" s="198"/>
    </row>
    <row r="850" spans="3:3" s="1" customFormat="1" ht="15.75" customHeight="1" x14ac:dyDescent="0.2">
      <c r="C850" s="198"/>
    </row>
    <row r="851" spans="3:3" s="1" customFormat="1" ht="15.75" customHeight="1" x14ac:dyDescent="0.2">
      <c r="C851" s="198"/>
    </row>
    <row r="852" spans="3:3" s="1" customFormat="1" ht="15.75" customHeight="1" x14ac:dyDescent="0.2">
      <c r="C852" s="198"/>
    </row>
    <row r="853" spans="3:3" s="1" customFormat="1" ht="15.75" customHeight="1" x14ac:dyDescent="0.2">
      <c r="C853" s="198"/>
    </row>
    <row r="854" spans="3:3" s="1" customFormat="1" ht="15.75" customHeight="1" x14ac:dyDescent="0.2">
      <c r="C854" s="198"/>
    </row>
    <row r="855" spans="3:3" s="1" customFormat="1" ht="15.75" customHeight="1" x14ac:dyDescent="0.2">
      <c r="C855" s="198"/>
    </row>
    <row r="856" spans="3:3" s="1" customFormat="1" ht="15.75" customHeight="1" x14ac:dyDescent="0.2">
      <c r="C856" s="198"/>
    </row>
    <row r="857" spans="3:3" s="1" customFormat="1" ht="15.75" customHeight="1" x14ac:dyDescent="0.2">
      <c r="C857" s="198"/>
    </row>
    <row r="858" spans="3:3" s="1" customFormat="1" ht="15.75" customHeight="1" x14ac:dyDescent="0.2">
      <c r="C858" s="198"/>
    </row>
    <row r="859" spans="3:3" s="1" customFormat="1" ht="15.75" customHeight="1" x14ac:dyDescent="0.2">
      <c r="C859" s="198"/>
    </row>
    <row r="860" spans="3:3" s="1" customFormat="1" ht="15.75" customHeight="1" x14ac:dyDescent="0.2">
      <c r="C860" s="198"/>
    </row>
    <row r="861" spans="3:3" s="1" customFormat="1" ht="15.75" customHeight="1" x14ac:dyDescent="0.2">
      <c r="C861" s="198"/>
    </row>
    <row r="862" spans="3:3" s="1" customFormat="1" ht="15.75" customHeight="1" x14ac:dyDescent="0.2">
      <c r="C862" s="198"/>
    </row>
    <row r="863" spans="3:3" s="1" customFormat="1" ht="15.75" customHeight="1" x14ac:dyDescent="0.2">
      <c r="C863" s="198"/>
    </row>
    <row r="864" spans="3:3" s="1" customFormat="1" ht="15.75" customHeight="1" x14ac:dyDescent="0.2">
      <c r="C864" s="198"/>
    </row>
    <row r="865" spans="3:3" s="1" customFormat="1" ht="15.75" customHeight="1" x14ac:dyDescent="0.2">
      <c r="C865" s="198"/>
    </row>
    <row r="866" spans="3:3" s="1" customFormat="1" ht="15.75" customHeight="1" x14ac:dyDescent="0.2">
      <c r="C866" s="198"/>
    </row>
    <row r="867" spans="3:3" s="1" customFormat="1" ht="15.75" customHeight="1" x14ac:dyDescent="0.2">
      <c r="C867" s="198"/>
    </row>
    <row r="868" spans="3:3" s="1" customFormat="1" ht="15.75" customHeight="1" x14ac:dyDescent="0.2">
      <c r="C868" s="198"/>
    </row>
    <row r="869" spans="3:3" s="1" customFormat="1" ht="15.75" customHeight="1" x14ac:dyDescent="0.2">
      <c r="C869" s="198"/>
    </row>
    <row r="870" spans="3:3" s="1" customFormat="1" ht="15.75" customHeight="1" x14ac:dyDescent="0.2">
      <c r="C870" s="198"/>
    </row>
    <row r="871" spans="3:3" s="1" customFormat="1" ht="15.75" customHeight="1" x14ac:dyDescent="0.2">
      <c r="C871" s="198"/>
    </row>
    <row r="872" spans="3:3" s="1" customFormat="1" ht="15.75" customHeight="1" x14ac:dyDescent="0.2">
      <c r="C872" s="198"/>
    </row>
    <row r="873" spans="3:3" s="1" customFormat="1" ht="15.75" customHeight="1" x14ac:dyDescent="0.2">
      <c r="C873" s="198"/>
    </row>
    <row r="874" spans="3:3" s="1" customFormat="1" ht="15.75" customHeight="1" x14ac:dyDescent="0.2">
      <c r="C874" s="198"/>
    </row>
    <row r="875" spans="3:3" s="1" customFormat="1" ht="15.75" customHeight="1" x14ac:dyDescent="0.2">
      <c r="C875" s="198"/>
    </row>
    <row r="876" spans="3:3" s="1" customFormat="1" ht="15.75" customHeight="1" x14ac:dyDescent="0.2">
      <c r="C876" s="198"/>
    </row>
    <row r="877" spans="3:3" s="1" customFormat="1" ht="15.75" customHeight="1" x14ac:dyDescent="0.2">
      <c r="C877" s="198"/>
    </row>
    <row r="878" spans="3:3" s="1" customFormat="1" ht="15.75" customHeight="1" x14ac:dyDescent="0.2">
      <c r="C878" s="198"/>
    </row>
    <row r="879" spans="3:3" s="1" customFormat="1" ht="15.75" customHeight="1" x14ac:dyDescent="0.2">
      <c r="C879" s="198"/>
    </row>
    <row r="880" spans="3:3" s="1" customFormat="1" ht="15.75" customHeight="1" x14ac:dyDescent="0.2">
      <c r="C880" s="198"/>
    </row>
    <row r="881" spans="3:3" s="1" customFormat="1" ht="15.75" customHeight="1" x14ac:dyDescent="0.2">
      <c r="C881" s="198"/>
    </row>
    <row r="882" spans="3:3" s="1" customFormat="1" ht="15.75" customHeight="1" x14ac:dyDescent="0.2">
      <c r="C882" s="198"/>
    </row>
    <row r="883" spans="3:3" s="1" customFormat="1" ht="15.75" customHeight="1" x14ac:dyDescent="0.2">
      <c r="C883" s="198"/>
    </row>
    <row r="884" spans="3:3" s="1" customFormat="1" ht="15.75" customHeight="1" x14ac:dyDescent="0.2">
      <c r="C884" s="198"/>
    </row>
    <row r="885" spans="3:3" s="1" customFormat="1" ht="15.75" customHeight="1" x14ac:dyDescent="0.2">
      <c r="C885" s="198"/>
    </row>
    <row r="886" spans="3:3" s="1" customFormat="1" ht="15.75" customHeight="1" x14ac:dyDescent="0.2">
      <c r="C886" s="198"/>
    </row>
    <row r="887" spans="3:3" s="1" customFormat="1" ht="15.75" customHeight="1" x14ac:dyDescent="0.2">
      <c r="C887" s="198"/>
    </row>
    <row r="888" spans="3:3" s="1" customFormat="1" ht="15.75" customHeight="1" x14ac:dyDescent="0.2">
      <c r="C888" s="198"/>
    </row>
    <row r="889" spans="3:3" s="1" customFormat="1" ht="15.75" customHeight="1" x14ac:dyDescent="0.2">
      <c r="C889" s="198"/>
    </row>
    <row r="890" spans="3:3" s="1" customFormat="1" ht="15.75" customHeight="1" x14ac:dyDescent="0.2">
      <c r="C890" s="198"/>
    </row>
    <row r="891" spans="3:3" s="1" customFormat="1" ht="15.75" customHeight="1" x14ac:dyDescent="0.2">
      <c r="C891" s="198"/>
    </row>
    <row r="892" spans="3:3" s="1" customFormat="1" ht="15.75" customHeight="1" x14ac:dyDescent="0.2">
      <c r="C892" s="198"/>
    </row>
    <row r="893" spans="3:3" s="1" customFormat="1" ht="15.75" customHeight="1" x14ac:dyDescent="0.2">
      <c r="C893" s="198"/>
    </row>
    <row r="894" spans="3:3" s="1" customFormat="1" ht="15.75" customHeight="1" x14ac:dyDescent="0.2">
      <c r="C894" s="198"/>
    </row>
    <row r="895" spans="3:3" s="1" customFormat="1" ht="15.75" customHeight="1" x14ac:dyDescent="0.2">
      <c r="C895" s="198"/>
    </row>
    <row r="896" spans="3:3" s="1" customFormat="1" ht="15.75" customHeight="1" x14ac:dyDescent="0.2">
      <c r="C896" s="198"/>
    </row>
    <row r="897" spans="3:3" s="1" customFormat="1" ht="15.75" customHeight="1" x14ac:dyDescent="0.2">
      <c r="C897" s="198"/>
    </row>
    <row r="898" spans="3:3" s="1" customFormat="1" ht="15.75" customHeight="1" x14ac:dyDescent="0.2">
      <c r="C898" s="198"/>
    </row>
    <row r="899" spans="3:3" s="1" customFormat="1" ht="15.75" customHeight="1" x14ac:dyDescent="0.2">
      <c r="C899" s="198"/>
    </row>
    <row r="900" spans="3:3" s="1" customFormat="1" ht="15.75" customHeight="1" x14ac:dyDescent="0.2">
      <c r="C900" s="198"/>
    </row>
    <row r="901" spans="3:3" s="1" customFormat="1" ht="15.75" customHeight="1" x14ac:dyDescent="0.2">
      <c r="C901" s="198"/>
    </row>
    <row r="902" spans="3:3" s="1" customFormat="1" ht="15.75" customHeight="1" x14ac:dyDescent="0.2">
      <c r="C902" s="198"/>
    </row>
    <row r="903" spans="3:3" s="1" customFormat="1" ht="15.75" customHeight="1" x14ac:dyDescent="0.2">
      <c r="C903" s="198"/>
    </row>
    <row r="904" spans="3:3" s="1" customFormat="1" ht="15.75" customHeight="1" x14ac:dyDescent="0.2">
      <c r="C904" s="198"/>
    </row>
    <row r="905" spans="3:3" s="1" customFormat="1" ht="15.75" customHeight="1" x14ac:dyDescent="0.2">
      <c r="C905" s="198"/>
    </row>
    <row r="906" spans="3:3" s="1" customFormat="1" ht="15.75" customHeight="1" x14ac:dyDescent="0.2">
      <c r="C906" s="198"/>
    </row>
    <row r="907" spans="3:3" s="1" customFormat="1" ht="15.75" customHeight="1" x14ac:dyDescent="0.2">
      <c r="C907" s="198"/>
    </row>
    <row r="908" spans="3:3" s="1" customFormat="1" ht="15.75" customHeight="1" x14ac:dyDescent="0.2">
      <c r="C908" s="198"/>
    </row>
    <row r="909" spans="3:3" s="1" customFormat="1" ht="15.75" customHeight="1" x14ac:dyDescent="0.2">
      <c r="C909" s="198"/>
    </row>
    <row r="910" spans="3:3" s="1" customFormat="1" ht="15.75" customHeight="1" x14ac:dyDescent="0.2">
      <c r="C910" s="198"/>
    </row>
    <row r="911" spans="3:3" s="1" customFormat="1" ht="15.75" customHeight="1" x14ac:dyDescent="0.2">
      <c r="C911" s="198"/>
    </row>
    <row r="912" spans="3:3" s="1" customFormat="1" ht="15.75" customHeight="1" x14ac:dyDescent="0.2">
      <c r="C912" s="198"/>
    </row>
    <row r="913" spans="3:3" s="1" customFormat="1" ht="15.75" customHeight="1" x14ac:dyDescent="0.2">
      <c r="C913" s="198"/>
    </row>
    <row r="914" spans="3:3" s="1" customFormat="1" ht="15.75" customHeight="1" x14ac:dyDescent="0.2">
      <c r="C914" s="198"/>
    </row>
    <row r="915" spans="3:3" s="1" customFormat="1" ht="15.75" customHeight="1" x14ac:dyDescent="0.2">
      <c r="C915" s="198"/>
    </row>
    <row r="916" spans="3:3" s="1" customFormat="1" ht="15.75" customHeight="1" x14ac:dyDescent="0.2">
      <c r="C916" s="198"/>
    </row>
    <row r="917" spans="3:3" s="1" customFormat="1" ht="15.75" customHeight="1" x14ac:dyDescent="0.2">
      <c r="C917" s="198"/>
    </row>
    <row r="918" spans="3:3" s="1" customFormat="1" ht="15.75" customHeight="1" x14ac:dyDescent="0.2">
      <c r="C918" s="198"/>
    </row>
    <row r="919" spans="3:3" s="1" customFormat="1" ht="15.75" customHeight="1" x14ac:dyDescent="0.2">
      <c r="C919" s="198"/>
    </row>
    <row r="920" spans="3:3" s="1" customFormat="1" ht="15.75" customHeight="1" x14ac:dyDescent="0.2">
      <c r="C920" s="198"/>
    </row>
    <row r="921" spans="3:3" s="1" customFormat="1" ht="15.75" customHeight="1" x14ac:dyDescent="0.2">
      <c r="C921" s="198"/>
    </row>
    <row r="922" spans="3:3" s="1" customFormat="1" ht="15.75" customHeight="1" x14ac:dyDescent="0.2">
      <c r="C922" s="198"/>
    </row>
    <row r="923" spans="3:3" s="1" customFormat="1" ht="15.75" customHeight="1" x14ac:dyDescent="0.2">
      <c r="C923" s="198"/>
    </row>
    <row r="924" spans="3:3" s="1" customFormat="1" ht="15.75" customHeight="1" x14ac:dyDescent="0.2">
      <c r="C924" s="198"/>
    </row>
    <row r="925" spans="3:3" s="1" customFormat="1" ht="15.75" customHeight="1" x14ac:dyDescent="0.2">
      <c r="C925" s="198"/>
    </row>
    <row r="926" spans="3:3" s="1" customFormat="1" ht="15.75" customHeight="1" x14ac:dyDescent="0.2">
      <c r="C926" s="198"/>
    </row>
    <row r="927" spans="3:3" s="1" customFormat="1" ht="15.75" customHeight="1" x14ac:dyDescent="0.2">
      <c r="C927" s="198"/>
    </row>
    <row r="928" spans="3:3" s="1" customFormat="1" ht="15.75" customHeight="1" x14ac:dyDescent="0.2">
      <c r="C928" s="198"/>
    </row>
    <row r="929" spans="3:3" s="1" customFormat="1" ht="15.75" customHeight="1" x14ac:dyDescent="0.2">
      <c r="C929" s="198"/>
    </row>
    <row r="930" spans="3:3" s="1" customFormat="1" ht="15.75" customHeight="1" x14ac:dyDescent="0.2">
      <c r="C930" s="198"/>
    </row>
    <row r="931" spans="3:3" s="1" customFormat="1" ht="15.75" customHeight="1" x14ac:dyDescent="0.2">
      <c r="C931" s="198"/>
    </row>
    <row r="932" spans="3:3" s="1" customFormat="1" ht="15.75" customHeight="1" x14ac:dyDescent="0.2">
      <c r="C932" s="198"/>
    </row>
    <row r="933" spans="3:3" s="1" customFormat="1" ht="15.75" customHeight="1" x14ac:dyDescent="0.2">
      <c r="C933" s="198"/>
    </row>
    <row r="934" spans="3:3" s="1" customFormat="1" ht="15.75" customHeight="1" x14ac:dyDescent="0.2">
      <c r="C934" s="198"/>
    </row>
    <row r="935" spans="3:3" s="1" customFormat="1" ht="15.75" customHeight="1" x14ac:dyDescent="0.2">
      <c r="C935" s="198"/>
    </row>
    <row r="936" spans="3:3" s="1" customFormat="1" ht="15.75" customHeight="1" x14ac:dyDescent="0.2">
      <c r="C936" s="198"/>
    </row>
    <row r="937" spans="3:3" s="1" customFormat="1" ht="15.75" customHeight="1" x14ac:dyDescent="0.2">
      <c r="C937" s="198"/>
    </row>
    <row r="938" spans="3:3" s="1" customFormat="1" ht="15.75" customHeight="1" x14ac:dyDescent="0.2">
      <c r="C938" s="198"/>
    </row>
    <row r="939" spans="3:3" s="1" customFormat="1" ht="15.75" customHeight="1" x14ac:dyDescent="0.2">
      <c r="C939" s="198"/>
    </row>
    <row r="940" spans="3:3" s="1" customFormat="1" ht="15.75" customHeight="1" x14ac:dyDescent="0.2">
      <c r="C940" s="198"/>
    </row>
    <row r="941" spans="3:3" s="1" customFormat="1" ht="15.75" customHeight="1" x14ac:dyDescent="0.2">
      <c r="C941" s="198"/>
    </row>
    <row r="942" spans="3:3" s="1" customFormat="1" ht="15.75" customHeight="1" x14ac:dyDescent="0.2">
      <c r="C942" s="198"/>
    </row>
    <row r="943" spans="3:3" s="1" customFormat="1" ht="15.75" customHeight="1" x14ac:dyDescent="0.2">
      <c r="C943" s="198"/>
    </row>
    <row r="944" spans="3:3" s="1" customFormat="1" ht="15.75" customHeight="1" x14ac:dyDescent="0.2">
      <c r="C944" s="198"/>
    </row>
    <row r="945" spans="3:3" s="1" customFormat="1" ht="15.75" customHeight="1" x14ac:dyDescent="0.2">
      <c r="C945" s="198"/>
    </row>
    <row r="946" spans="3:3" s="1" customFormat="1" ht="15.75" customHeight="1" x14ac:dyDescent="0.2">
      <c r="C946" s="198"/>
    </row>
    <row r="947" spans="3:3" s="1" customFormat="1" ht="15.75" customHeight="1" x14ac:dyDescent="0.2">
      <c r="C947" s="198"/>
    </row>
    <row r="948" spans="3:3" s="1" customFormat="1" ht="15.75" customHeight="1" x14ac:dyDescent="0.2">
      <c r="C948" s="198"/>
    </row>
    <row r="949" spans="3:3" s="1" customFormat="1" ht="15.75" customHeight="1" x14ac:dyDescent="0.2">
      <c r="C949" s="198"/>
    </row>
    <row r="950" spans="3:3" s="1" customFormat="1" ht="15.75" customHeight="1" x14ac:dyDescent="0.2">
      <c r="C950" s="198"/>
    </row>
    <row r="951" spans="3:3" s="1" customFormat="1" ht="15.75" customHeight="1" x14ac:dyDescent="0.2">
      <c r="C951" s="198"/>
    </row>
    <row r="952" spans="3:3" s="1" customFormat="1" ht="15.75" customHeight="1" x14ac:dyDescent="0.2">
      <c r="C952" s="198"/>
    </row>
    <row r="953" spans="3:3" s="1" customFormat="1" ht="15.75" customHeight="1" x14ac:dyDescent="0.2">
      <c r="C953" s="198"/>
    </row>
    <row r="954" spans="3:3" s="1" customFormat="1" ht="15.75" customHeight="1" x14ac:dyDescent="0.2">
      <c r="C954" s="198"/>
    </row>
    <row r="955" spans="3:3" s="1" customFormat="1" ht="15.75" customHeight="1" x14ac:dyDescent="0.2">
      <c r="C955" s="198"/>
    </row>
    <row r="956" spans="3:3" s="1" customFormat="1" ht="15.75" customHeight="1" x14ac:dyDescent="0.2">
      <c r="C956" s="198"/>
    </row>
    <row r="957" spans="3:3" s="1" customFormat="1" ht="15.75" customHeight="1" x14ac:dyDescent="0.2">
      <c r="C957" s="198"/>
    </row>
    <row r="958" spans="3:3" s="1" customFormat="1" ht="15.75" customHeight="1" x14ac:dyDescent="0.2">
      <c r="C958" s="198"/>
    </row>
    <row r="959" spans="3:3" s="1" customFormat="1" ht="15.75" customHeight="1" x14ac:dyDescent="0.2">
      <c r="C959" s="198"/>
    </row>
    <row r="960" spans="3:3" s="1" customFormat="1" ht="15.75" customHeight="1" x14ac:dyDescent="0.2">
      <c r="C960" s="198"/>
    </row>
    <row r="961" spans="3:3" s="1" customFormat="1" ht="15.75" customHeight="1" x14ac:dyDescent="0.2">
      <c r="C961" s="198"/>
    </row>
    <row r="962" spans="3:3" s="1" customFormat="1" ht="15.75" customHeight="1" x14ac:dyDescent="0.2">
      <c r="C962" s="198"/>
    </row>
    <row r="963" spans="3:3" s="1" customFormat="1" ht="15.75" customHeight="1" x14ac:dyDescent="0.2">
      <c r="C963" s="198"/>
    </row>
    <row r="964" spans="3:3" s="1" customFormat="1" ht="15.75" customHeight="1" x14ac:dyDescent="0.2">
      <c r="C964" s="198"/>
    </row>
    <row r="965" spans="3:3" s="1" customFormat="1" ht="15.75" customHeight="1" x14ac:dyDescent="0.2">
      <c r="C965" s="198"/>
    </row>
    <row r="966" spans="3:3" s="1" customFormat="1" ht="15.75" customHeight="1" x14ac:dyDescent="0.2">
      <c r="C966" s="198"/>
    </row>
    <row r="967" spans="3:3" s="1" customFormat="1" ht="15.75" customHeight="1" x14ac:dyDescent="0.2">
      <c r="C967" s="198"/>
    </row>
    <row r="968" spans="3:3" s="1" customFormat="1" ht="15.75" customHeight="1" x14ac:dyDescent="0.2">
      <c r="C968" s="198"/>
    </row>
    <row r="969" spans="3:3" s="1" customFormat="1" ht="15.75" customHeight="1" x14ac:dyDescent="0.2">
      <c r="C969" s="198"/>
    </row>
    <row r="970" spans="3:3" s="1" customFormat="1" ht="15.75" customHeight="1" x14ac:dyDescent="0.2">
      <c r="C970" s="198"/>
    </row>
    <row r="971" spans="3:3" s="1" customFormat="1" ht="15.75" customHeight="1" x14ac:dyDescent="0.2">
      <c r="C971" s="198"/>
    </row>
    <row r="972" spans="3:3" s="1" customFormat="1" ht="15.75" customHeight="1" x14ac:dyDescent="0.2">
      <c r="C972" s="198"/>
    </row>
    <row r="973" spans="3:3" s="1" customFormat="1" ht="15.75" customHeight="1" x14ac:dyDescent="0.2">
      <c r="C973" s="198"/>
    </row>
    <row r="974" spans="3:3" s="1" customFormat="1" ht="15.75" customHeight="1" x14ac:dyDescent="0.2">
      <c r="C974" s="198"/>
    </row>
    <row r="975" spans="3:3" s="1" customFormat="1" ht="15.75" customHeight="1" x14ac:dyDescent="0.2">
      <c r="C975" s="198"/>
    </row>
    <row r="976" spans="3:3" s="1" customFormat="1" ht="15.75" customHeight="1" x14ac:dyDescent="0.2">
      <c r="C976" s="198"/>
    </row>
    <row r="977" spans="3:3" s="1" customFormat="1" ht="15.75" customHeight="1" x14ac:dyDescent="0.2">
      <c r="C977" s="198"/>
    </row>
    <row r="978" spans="3:3" s="1" customFormat="1" ht="15.75" customHeight="1" x14ac:dyDescent="0.2">
      <c r="C978" s="198"/>
    </row>
    <row r="979" spans="3:3" s="1" customFormat="1" ht="15.75" customHeight="1" x14ac:dyDescent="0.2">
      <c r="C979" s="198"/>
    </row>
    <row r="980" spans="3:3" s="1" customFormat="1" ht="15.75" customHeight="1" x14ac:dyDescent="0.2">
      <c r="C980" s="198"/>
    </row>
    <row r="981" spans="3:3" s="1" customFormat="1" ht="15.75" customHeight="1" x14ac:dyDescent="0.2">
      <c r="C981" s="198"/>
    </row>
    <row r="982" spans="3:3" s="1" customFormat="1" ht="15.75" customHeight="1" x14ac:dyDescent="0.2">
      <c r="C982" s="198"/>
    </row>
    <row r="983" spans="3:3" s="1" customFormat="1" ht="15.75" customHeight="1" x14ac:dyDescent="0.2">
      <c r="C983" s="198"/>
    </row>
    <row r="984" spans="3:3" s="1" customFormat="1" ht="15.75" customHeight="1" x14ac:dyDescent="0.2">
      <c r="C984" s="198"/>
    </row>
    <row r="985" spans="3:3" s="1" customFormat="1" ht="15.75" customHeight="1" x14ac:dyDescent="0.2">
      <c r="C985" s="198"/>
    </row>
    <row r="986" spans="3:3" s="1" customFormat="1" ht="15.75" customHeight="1" x14ac:dyDescent="0.2">
      <c r="C986" s="198"/>
    </row>
    <row r="987" spans="3:3" s="1" customFormat="1" ht="15.75" customHeight="1" x14ac:dyDescent="0.2">
      <c r="C987" s="198"/>
    </row>
    <row r="988" spans="3:3" s="1" customFormat="1" ht="15.75" customHeight="1" x14ac:dyDescent="0.2">
      <c r="C988" s="198"/>
    </row>
    <row r="989" spans="3:3" s="1" customFormat="1" ht="15.75" customHeight="1" x14ac:dyDescent="0.2">
      <c r="C989" s="198"/>
    </row>
    <row r="990" spans="3:3" s="1" customFormat="1" ht="15.75" customHeight="1" x14ac:dyDescent="0.2">
      <c r="C990" s="198"/>
    </row>
    <row r="991" spans="3:3" s="1" customFormat="1" ht="15.75" customHeight="1" x14ac:dyDescent="0.2">
      <c r="C991" s="198"/>
    </row>
    <row r="992" spans="3:3" s="1" customFormat="1" ht="15.75" customHeight="1" x14ac:dyDescent="0.2">
      <c r="C992" s="198"/>
    </row>
    <row r="993" spans="3:3" s="1" customFormat="1" ht="15.75" customHeight="1" x14ac:dyDescent="0.2">
      <c r="C993" s="198"/>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topLeftCell="A7" workbookViewId="0">
      <selection activeCell="A2" sqref="A2:E2 A2:E2 A2:E2"/>
    </sheetView>
  </sheetViews>
  <sheetFormatPr defaultColWidth="16.5703125" defaultRowHeight="15" customHeight="1" x14ac:dyDescent="0.2"/>
  <cols>
    <col min="1" max="1" width="12.7109375" style="220" customWidth="1"/>
    <col min="2" max="2" width="60.7109375" style="222" customWidth="1"/>
    <col min="3" max="3" width="12.7109375" style="220" customWidth="1"/>
    <col min="4" max="5" width="14.7109375" style="1" customWidth="1"/>
    <col min="6" max="22" width="8" style="1" customWidth="1"/>
  </cols>
  <sheetData>
    <row r="1" spans="1:25" ht="15" customHeight="1" x14ac:dyDescent="0.2">
      <c r="A1" s="202"/>
      <c r="B1" s="200"/>
      <c r="C1" s="202"/>
      <c r="D1" s="34"/>
      <c r="E1" s="34"/>
      <c r="F1"/>
      <c r="G1"/>
      <c r="H1"/>
      <c r="I1"/>
      <c r="J1"/>
      <c r="K1"/>
      <c r="L1"/>
      <c r="M1"/>
      <c r="N1"/>
      <c r="O1"/>
      <c r="P1"/>
      <c r="Q1"/>
      <c r="R1"/>
      <c r="S1"/>
      <c r="T1"/>
      <c r="U1"/>
      <c r="V1"/>
    </row>
    <row r="2" spans="1:25" ht="50.1" customHeight="1" x14ac:dyDescent="0.2">
      <c r="A2" s="288" t="s">
        <v>2811</v>
      </c>
      <c r="B2" s="332"/>
      <c r="C2" s="332"/>
      <c r="D2" s="332"/>
      <c r="E2" s="332"/>
      <c r="F2" s="201"/>
      <c r="G2" s="201"/>
      <c r="H2" s="201"/>
      <c r="I2" s="201"/>
      <c r="J2" s="201"/>
      <c r="K2" s="201"/>
      <c r="L2" s="201"/>
      <c r="M2" s="201"/>
      <c r="N2" s="201"/>
      <c r="O2" s="201"/>
      <c r="P2" s="201"/>
      <c r="Q2" s="201"/>
      <c r="R2" s="201"/>
      <c r="S2" s="201"/>
      <c r="T2" s="201"/>
      <c r="U2" s="201"/>
      <c r="V2" s="201"/>
    </row>
    <row r="3" spans="1:25" s="223" customFormat="1" ht="48" customHeight="1" x14ac:dyDescent="0.2">
      <c r="A3" s="184" t="s">
        <v>1960</v>
      </c>
      <c r="B3" s="185" t="s">
        <v>41</v>
      </c>
      <c r="C3" s="84" t="s">
        <v>42</v>
      </c>
      <c r="D3" s="185" t="s">
        <v>2812</v>
      </c>
      <c r="E3" s="85" t="s">
        <v>2813</v>
      </c>
      <c r="F3" s="203"/>
      <c r="G3" s="203"/>
      <c r="H3" s="203"/>
      <c r="I3" s="203"/>
      <c r="J3" s="203"/>
      <c r="K3" s="203"/>
      <c r="L3" s="203"/>
      <c r="M3" s="203"/>
      <c r="N3" s="203"/>
      <c r="O3" s="203"/>
      <c r="P3" s="203"/>
      <c r="Q3" s="203"/>
      <c r="R3" s="203"/>
      <c r="S3" s="203"/>
      <c r="T3" s="203"/>
      <c r="U3" s="203"/>
      <c r="V3" s="203"/>
    </row>
    <row r="4" spans="1:25" s="136" customFormat="1" ht="12" customHeight="1" x14ac:dyDescent="0.2">
      <c r="A4" s="148">
        <v>1</v>
      </c>
      <c r="B4" s="149">
        <v>2</v>
      </c>
      <c r="C4" s="150" t="s">
        <v>53</v>
      </c>
      <c r="D4" s="150">
        <v>4</v>
      </c>
      <c r="E4" s="151">
        <v>5</v>
      </c>
      <c r="F4" s="91"/>
      <c r="G4" s="91"/>
      <c r="H4" s="91"/>
      <c r="I4" s="91"/>
      <c r="J4" s="91"/>
      <c r="K4" s="91"/>
      <c r="L4" s="91"/>
      <c r="M4" s="91"/>
      <c r="N4" s="91"/>
      <c r="O4" s="91"/>
      <c r="P4" s="91"/>
      <c r="Q4" s="91"/>
      <c r="R4" s="91"/>
      <c r="S4" s="91"/>
      <c r="T4" s="91"/>
      <c r="U4" s="91"/>
      <c r="V4" s="91"/>
      <c r="W4" s="91"/>
      <c r="X4" s="91"/>
      <c r="Y4" s="91"/>
    </row>
    <row r="5" spans="1:25" ht="13.5" customHeight="1" x14ac:dyDescent="0.2">
      <c r="A5" s="204" t="s">
        <v>2814</v>
      </c>
      <c r="B5" s="205" t="s">
        <v>2815</v>
      </c>
      <c r="C5" s="206" t="s">
        <v>2814</v>
      </c>
      <c r="D5" s="188">
        <f>D6+D22</f>
        <v>0</v>
      </c>
      <c r="E5" s="207">
        <f>E6+E22</f>
        <v>0</v>
      </c>
      <c r="F5" s="208"/>
      <c r="G5" s="208"/>
      <c r="H5" s="208"/>
      <c r="I5" s="208"/>
      <c r="J5" s="208"/>
      <c r="K5" s="208"/>
      <c r="L5" s="208"/>
      <c r="M5" s="208"/>
      <c r="N5" s="208"/>
      <c r="O5" s="208"/>
      <c r="P5" s="208"/>
      <c r="Q5" s="208"/>
      <c r="R5" s="208"/>
      <c r="S5" s="208"/>
      <c r="T5" s="208"/>
      <c r="U5" s="208"/>
      <c r="V5" s="208"/>
    </row>
    <row r="6" spans="1:25" ht="13.5" customHeight="1" x14ac:dyDescent="0.2">
      <c r="A6" s="209" t="s">
        <v>2816</v>
      </c>
      <c r="B6" s="210" t="s">
        <v>2817</v>
      </c>
      <c r="C6" s="159" t="s">
        <v>2816</v>
      </c>
      <c r="D6" s="191">
        <f>D7+D14</f>
        <v>0</v>
      </c>
      <c r="E6" s="211">
        <f>E7+E14</f>
        <v>0</v>
      </c>
      <c r="F6" s="208"/>
      <c r="G6" s="208"/>
      <c r="H6" s="208"/>
      <c r="I6" s="208"/>
      <c r="J6" s="208"/>
      <c r="K6" s="208"/>
      <c r="L6" s="208"/>
      <c r="M6" s="208"/>
      <c r="N6" s="208"/>
      <c r="O6" s="208"/>
      <c r="P6" s="208"/>
      <c r="Q6" s="208"/>
      <c r="R6" s="208"/>
      <c r="S6" s="208"/>
      <c r="T6" s="208"/>
      <c r="U6" s="208"/>
      <c r="V6" s="208"/>
    </row>
    <row r="7" spans="1:25" ht="24" customHeight="1" x14ac:dyDescent="0.2">
      <c r="A7" s="209"/>
      <c r="B7" s="210" t="s">
        <v>2818</v>
      </c>
      <c r="C7" s="159" t="s">
        <v>2819</v>
      </c>
      <c r="D7" s="191">
        <f>SUM(D8:D13)</f>
        <v>0</v>
      </c>
      <c r="E7" s="211">
        <f>SUM(E8:E13)</f>
        <v>0</v>
      </c>
      <c r="F7" s="208"/>
      <c r="G7" s="208"/>
      <c r="H7" s="208"/>
      <c r="I7" s="208"/>
      <c r="J7" s="208"/>
      <c r="K7" s="208"/>
      <c r="L7" s="208"/>
      <c r="M7" s="208"/>
      <c r="N7" s="208"/>
      <c r="O7" s="208"/>
      <c r="P7" s="208"/>
      <c r="Q7" s="208"/>
      <c r="R7" s="208"/>
      <c r="S7" s="208"/>
      <c r="T7" s="208"/>
      <c r="U7" s="208"/>
      <c r="V7" s="208"/>
    </row>
    <row r="8" spans="1:25" ht="13.5" customHeight="1" x14ac:dyDescent="0.2">
      <c r="A8" s="209"/>
      <c r="B8" s="210" t="s">
        <v>2820</v>
      </c>
      <c r="C8" s="159" t="s">
        <v>2821</v>
      </c>
      <c r="D8" s="192"/>
      <c r="E8" s="212"/>
      <c r="F8" s="208"/>
      <c r="G8" s="208"/>
      <c r="H8" s="208"/>
      <c r="I8" s="208"/>
      <c r="J8" s="208"/>
      <c r="K8" s="208"/>
      <c r="L8" s="208"/>
      <c r="M8" s="208"/>
      <c r="N8" s="208"/>
      <c r="O8" s="208"/>
      <c r="P8" s="208"/>
      <c r="Q8" s="208"/>
      <c r="R8" s="208"/>
      <c r="S8" s="208"/>
      <c r="T8" s="208"/>
      <c r="U8" s="208"/>
      <c r="V8" s="208"/>
    </row>
    <row r="9" spans="1:25" ht="13.5" customHeight="1" x14ac:dyDescent="0.2">
      <c r="A9" s="209"/>
      <c r="B9" s="210" t="s">
        <v>2822</v>
      </c>
      <c r="C9" s="159" t="s">
        <v>2823</v>
      </c>
      <c r="D9" s="192"/>
      <c r="E9" s="212"/>
      <c r="F9" s="208"/>
      <c r="G9" s="208"/>
      <c r="H9" s="208"/>
      <c r="I9" s="208"/>
      <c r="J9" s="208"/>
      <c r="K9" s="208"/>
      <c r="L9" s="208"/>
      <c r="M9" s="208"/>
      <c r="N9" s="208"/>
      <c r="O9" s="208"/>
      <c r="P9" s="208"/>
      <c r="Q9" s="208"/>
      <c r="R9" s="208"/>
      <c r="S9" s="208"/>
      <c r="T9" s="208"/>
      <c r="U9" s="208"/>
      <c r="V9" s="208"/>
    </row>
    <row r="10" spans="1:25" ht="13.5" customHeight="1" x14ac:dyDescent="0.2">
      <c r="A10" s="209"/>
      <c r="B10" s="210" t="s">
        <v>2053</v>
      </c>
      <c r="C10" s="159" t="s">
        <v>2824</v>
      </c>
      <c r="D10" s="192"/>
      <c r="E10" s="212"/>
      <c r="F10" s="208"/>
      <c r="G10" s="208"/>
      <c r="H10" s="208"/>
      <c r="I10" s="208"/>
      <c r="J10" s="208"/>
      <c r="K10" s="208"/>
      <c r="L10" s="208"/>
      <c r="M10" s="208"/>
      <c r="N10" s="208"/>
      <c r="O10" s="208"/>
      <c r="P10" s="208"/>
      <c r="Q10" s="208"/>
      <c r="R10" s="208"/>
      <c r="S10" s="208"/>
      <c r="T10" s="208"/>
      <c r="U10" s="208"/>
      <c r="V10" s="208"/>
    </row>
    <row r="11" spans="1:25" ht="13.5" customHeight="1" x14ac:dyDescent="0.2">
      <c r="A11" s="209"/>
      <c r="B11" s="210" t="s">
        <v>389</v>
      </c>
      <c r="C11" s="159" t="s">
        <v>2825</v>
      </c>
      <c r="D11" s="192"/>
      <c r="E11" s="212"/>
      <c r="F11" s="208"/>
      <c r="G11" s="208"/>
      <c r="H11" s="208"/>
      <c r="I11" s="208"/>
      <c r="J11" s="208"/>
      <c r="K11" s="208"/>
      <c r="L11" s="208"/>
      <c r="M11" s="208"/>
      <c r="N11" s="208"/>
      <c r="O11" s="208"/>
      <c r="P11" s="208"/>
      <c r="Q11" s="208"/>
      <c r="R11" s="208"/>
      <c r="S11" s="208"/>
      <c r="T11" s="208"/>
      <c r="U11" s="208"/>
      <c r="V11" s="208"/>
    </row>
    <row r="12" spans="1:25" ht="13.5" customHeight="1" x14ac:dyDescent="0.2">
      <c r="A12" s="209"/>
      <c r="B12" s="210" t="s">
        <v>2826</v>
      </c>
      <c r="C12" s="159" t="s">
        <v>2827</v>
      </c>
      <c r="D12" s="192"/>
      <c r="E12" s="212"/>
      <c r="F12" s="208"/>
      <c r="G12" s="208"/>
      <c r="H12" s="208"/>
      <c r="I12" s="208"/>
      <c r="J12" s="208"/>
      <c r="K12" s="208"/>
      <c r="L12" s="208"/>
      <c r="M12" s="208"/>
      <c r="N12" s="208"/>
      <c r="O12" s="208"/>
      <c r="P12" s="208"/>
      <c r="Q12" s="208"/>
      <c r="R12" s="208"/>
      <c r="S12" s="208"/>
      <c r="T12" s="208"/>
      <c r="U12" s="208"/>
      <c r="V12" s="208"/>
    </row>
    <row r="13" spans="1:25" ht="13.5" customHeight="1" x14ac:dyDescent="0.2">
      <c r="A13" s="209"/>
      <c r="B13" s="210" t="s">
        <v>2828</v>
      </c>
      <c r="C13" s="159" t="s">
        <v>2829</v>
      </c>
      <c r="D13" s="192"/>
      <c r="E13" s="212"/>
      <c r="F13" s="208"/>
      <c r="G13" s="208"/>
      <c r="H13" s="208"/>
      <c r="I13" s="208"/>
      <c r="J13" s="208"/>
      <c r="K13" s="208"/>
      <c r="L13" s="208"/>
      <c r="M13" s="208"/>
      <c r="N13" s="208"/>
      <c r="O13" s="208"/>
      <c r="P13" s="208"/>
      <c r="Q13" s="208"/>
      <c r="R13" s="208"/>
      <c r="S13" s="208"/>
      <c r="T13" s="208"/>
      <c r="U13" s="208"/>
      <c r="V13" s="208"/>
    </row>
    <row r="14" spans="1:25" ht="24" customHeight="1" x14ac:dyDescent="0.2">
      <c r="A14" s="209"/>
      <c r="B14" s="210" t="s">
        <v>2830</v>
      </c>
      <c r="C14" s="159" t="s">
        <v>2831</v>
      </c>
      <c r="D14" s="191">
        <f>SUM(D15:D21)</f>
        <v>0</v>
      </c>
      <c r="E14" s="191">
        <f>SUM(E15:E21)</f>
        <v>0</v>
      </c>
      <c r="F14" s="208"/>
      <c r="G14" s="208"/>
      <c r="H14" s="208"/>
      <c r="I14" s="208"/>
      <c r="J14" s="208"/>
      <c r="K14" s="208"/>
      <c r="L14" s="208"/>
      <c r="M14" s="208"/>
      <c r="N14" s="208"/>
      <c r="O14" s="208"/>
      <c r="P14" s="208"/>
      <c r="Q14" s="208"/>
      <c r="R14" s="208"/>
      <c r="S14" s="208"/>
      <c r="T14" s="208"/>
      <c r="U14" s="208"/>
      <c r="V14" s="208"/>
    </row>
    <row r="15" spans="1:25" ht="13.5" customHeight="1" x14ac:dyDescent="0.2">
      <c r="A15" s="209"/>
      <c r="B15" s="210" t="s">
        <v>2832</v>
      </c>
      <c r="C15" s="159" t="s">
        <v>2833</v>
      </c>
      <c r="D15" s="192"/>
      <c r="E15" s="212"/>
      <c r="F15" s="208"/>
      <c r="G15" s="208"/>
      <c r="H15" s="208"/>
      <c r="I15" s="208"/>
      <c r="J15" s="208"/>
      <c r="K15" s="208"/>
      <c r="L15" s="208"/>
      <c r="M15" s="208"/>
      <c r="N15" s="208"/>
      <c r="O15" s="208"/>
      <c r="P15" s="208"/>
      <c r="Q15" s="208"/>
      <c r="R15" s="208"/>
      <c r="S15" s="208"/>
      <c r="T15" s="208"/>
      <c r="U15" s="208"/>
      <c r="V15" s="208"/>
    </row>
    <row r="16" spans="1:25" ht="24" customHeight="1" x14ac:dyDescent="0.2">
      <c r="A16" s="209"/>
      <c r="B16" s="210" t="s">
        <v>2834</v>
      </c>
      <c r="C16" s="159" t="s">
        <v>2835</v>
      </c>
      <c r="D16" s="192"/>
      <c r="E16" s="212"/>
      <c r="F16" s="208"/>
      <c r="G16" s="208"/>
      <c r="H16" s="208"/>
      <c r="I16" s="208"/>
      <c r="J16" s="208"/>
      <c r="K16" s="208"/>
      <c r="L16" s="208"/>
      <c r="M16" s="208"/>
      <c r="N16" s="208"/>
      <c r="O16" s="208"/>
      <c r="P16" s="208"/>
      <c r="Q16" s="208"/>
      <c r="R16" s="208"/>
      <c r="S16" s="208"/>
      <c r="T16" s="208"/>
      <c r="U16" s="208"/>
      <c r="V16" s="208"/>
    </row>
    <row r="17" spans="1:22" ht="13.5" customHeight="1" x14ac:dyDescent="0.2">
      <c r="A17" s="209"/>
      <c r="B17" s="210" t="s">
        <v>2836</v>
      </c>
      <c r="C17" s="159" t="s">
        <v>2837</v>
      </c>
      <c r="D17" s="192"/>
      <c r="E17" s="212"/>
      <c r="F17" s="208"/>
      <c r="G17" s="208"/>
      <c r="H17" s="208"/>
      <c r="I17" s="208"/>
      <c r="J17" s="208"/>
      <c r="K17" s="208"/>
      <c r="L17" s="208"/>
      <c r="M17" s="208"/>
      <c r="N17" s="208"/>
      <c r="O17" s="208"/>
      <c r="P17" s="208"/>
      <c r="Q17" s="208"/>
      <c r="R17" s="208"/>
      <c r="S17" s="208"/>
      <c r="T17" s="208"/>
      <c r="U17" s="208"/>
      <c r="V17" s="208"/>
    </row>
    <row r="18" spans="1:22" ht="13.5" customHeight="1" x14ac:dyDescent="0.2">
      <c r="A18" s="209"/>
      <c r="B18" s="210" t="s">
        <v>2838</v>
      </c>
      <c r="C18" s="159" t="s">
        <v>2839</v>
      </c>
      <c r="D18" s="192"/>
      <c r="E18" s="212"/>
      <c r="F18" s="208"/>
      <c r="G18" s="208"/>
      <c r="H18" s="208"/>
      <c r="I18" s="208"/>
      <c r="J18" s="208"/>
      <c r="K18" s="208"/>
      <c r="L18" s="208"/>
      <c r="M18" s="208"/>
      <c r="N18" s="208"/>
      <c r="O18" s="208"/>
      <c r="P18" s="208"/>
      <c r="Q18" s="208"/>
      <c r="R18" s="208"/>
      <c r="S18" s="208"/>
      <c r="T18" s="208"/>
      <c r="U18" s="208"/>
      <c r="V18" s="208"/>
    </row>
    <row r="19" spans="1:22" ht="13.5" customHeight="1" x14ac:dyDescent="0.2">
      <c r="A19" s="209"/>
      <c r="B19" s="210" t="s">
        <v>2840</v>
      </c>
      <c r="C19" s="159" t="s">
        <v>2841</v>
      </c>
      <c r="D19" s="192"/>
      <c r="E19" s="212"/>
      <c r="F19" s="208"/>
      <c r="G19" s="208"/>
      <c r="H19" s="208"/>
      <c r="I19" s="208"/>
      <c r="J19" s="208"/>
      <c r="K19" s="208"/>
      <c r="L19" s="208"/>
      <c r="M19" s="208"/>
      <c r="N19" s="208"/>
      <c r="O19" s="208"/>
      <c r="P19" s="208"/>
      <c r="Q19" s="208"/>
      <c r="R19" s="208"/>
      <c r="S19" s="208"/>
      <c r="T19" s="208"/>
      <c r="U19" s="208"/>
      <c r="V19" s="208"/>
    </row>
    <row r="20" spans="1:22" ht="13.5" customHeight="1" x14ac:dyDescent="0.2">
      <c r="A20" s="209"/>
      <c r="B20" s="210" t="s">
        <v>2842</v>
      </c>
      <c r="C20" s="159" t="s">
        <v>2843</v>
      </c>
      <c r="D20" s="192"/>
      <c r="E20" s="212"/>
      <c r="F20" s="208"/>
      <c r="G20" s="208"/>
      <c r="H20" s="208"/>
      <c r="I20" s="208"/>
      <c r="J20" s="208"/>
      <c r="K20" s="208"/>
      <c r="L20" s="208"/>
      <c r="M20" s="208"/>
      <c r="N20" s="208"/>
      <c r="O20" s="208"/>
      <c r="P20" s="208"/>
      <c r="Q20" s="208"/>
      <c r="R20" s="208"/>
      <c r="S20" s="208"/>
      <c r="T20" s="208"/>
      <c r="U20" s="208"/>
      <c r="V20" s="208"/>
    </row>
    <row r="21" spans="1:22" ht="13.5" customHeight="1" x14ac:dyDescent="0.2">
      <c r="A21" s="209"/>
      <c r="B21" s="210" t="s">
        <v>2844</v>
      </c>
      <c r="C21" s="159" t="s">
        <v>2845</v>
      </c>
      <c r="D21" s="192"/>
      <c r="E21" s="212"/>
      <c r="F21" s="208"/>
      <c r="G21" s="208"/>
      <c r="H21" s="208"/>
      <c r="I21" s="208"/>
      <c r="J21" s="208"/>
      <c r="K21" s="208"/>
      <c r="L21" s="208"/>
      <c r="M21" s="208"/>
      <c r="N21" s="208"/>
      <c r="O21" s="208"/>
      <c r="P21" s="208"/>
      <c r="Q21" s="208"/>
      <c r="R21" s="208"/>
      <c r="S21" s="208"/>
      <c r="T21" s="208"/>
      <c r="U21" s="208"/>
      <c r="V21" s="208"/>
    </row>
    <row r="22" spans="1:22" ht="13.5" customHeight="1" x14ac:dyDescent="0.2">
      <c r="A22" s="209" t="s">
        <v>2846</v>
      </c>
      <c r="B22" s="210" t="s">
        <v>2847</v>
      </c>
      <c r="C22" s="159" t="s">
        <v>2846</v>
      </c>
      <c r="D22" s="191">
        <f>D23+D30</f>
        <v>0</v>
      </c>
      <c r="E22" s="211">
        <f>E23+E30</f>
        <v>0</v>
      </c>
      <c r="F22" s="208"/>
      <c r="G22" s="208"/>
      <c r="H22" s="208"/>
      <c r="I22" s="208"/>
      <c r="J22" s="208"/>
      <c r="K22" s="208"/>
      <c r="L22" s="208"/>
      <c r="M22" s="208"/>
      <c r="N22" s="208"/>
      <c r="O22" s="208"/>
      <c r="P22" s="208"/>
      <c r="Q22" s="208"/>
      <c r="R22" s="208"/>
      <c r="S22" s="208"/>
      <c r="T22" s="208"/>
      <c r="U22" s="208"/>
      <c r="V22" s="208"/>
    </row>
    <row r="23" spans="1:22" ht="13.5" customHeight="1" x14ac:dyDescent="0.2">
      <c r="A23" s="209"/>
      <c r="B23" s="210" t="s">
        <v>2848</v>
      </c>
      <c r="C23" s="159" t="s">
        <v>2849</v>
      </c>
      <c r="D23" s="191">
        <f>SUM(D24:D29)</f>
        <v>0</v>
      </c>
      <c r="E23" s="211">
        <f>SUM(E24:E29)</f>
        <v>0</v>
      </c>
      <c r="F23" s="208"/>
      <c r="G23" s="208"/>
      <c r="H23" s="208"/>
      <c r="I23" s="208"/>
      <c r="J23" s="208"/>
      <c r="K23" s="208"/>
      <c r="L23" s="208"/>
      <c r="M23" s="208"/>
      <c r="N23" s="208"/>
      <c r="O23" s="208"/>
      <c r="P23" s="208"/>
      <c r="Q23" s="208"/>
      <c r="R23" s="208"/>
      <c r="S23" s="208"/>
      <c r="T23" s="208"/>
      <c r="U23" s="208"/>
      <c r="V23" s="208"/>
    </row>
    <row r="24" spans="1:22" ht="13.5" customHeight="1" x14ac:dyDescent="0.2">
      <c r="A24" s="209"/>
      <c r="B24" s="210" t="s">
        <v>2820</v>
      </c>
      <c r="C24" s="159" t="s">
        <v>2850</v>
      </c>
      <c r="D24" s="192"/>
      <c r="E24" s="212"/>
      <c r="F24" s="208"/>
      <c r="G24" s="208"/>
      <c r="H24" s="208"/>
      <c r="I24" s="208"/>
      <c r="J24" s="208"/>
      <c r="K24" s="208"/>
      <c r="L24" s="208"/>
      <c r="M24" s="208"/>
      <c r="N24" s="208"/>
      <c r="O24" s="208"/>
      <c r="P24" s="208"/>
      <c r="Q24" s="208"/>
      <c r="R24" s="208"/>
      <c r="S24" s="208"/>
      <c r="T24" s="208"/>
      <c r="U24" s="208"/>
      <c r="V24" s="208"/>
    </row>
    <row r="25" spans="1:22" ht="13.5" customHeight="1" x14ac:dyDescent="0.2">
      <c r="A25" s="209"/>
      <c r="B25" s="210" t="s">
        <v>2822</v>
      </c>
      <c r="C25" s="159" t="s">
        <v>2851</v>
      </c>
      <c r="D25" s="192"/>
      <c r="E25" s="212"/>
      <c r="F25" s="208"/>
      <c r="G25" s="208"/>
      <c r="H25" s="208"/>
      <c r="I25" s="208"/>
      <c r="J25" s="208"/>
      <c r="K25" s="208"/>
      <c r="L25" s="208"/>
      <c r="M25" s="208"/>
      <c r="N25" s="208"/>
      <c r="O25" s="208"/>
      <c r="P25" s="208"/>
      <c r="Q25" s="208"/>
      <c r="R25" s="208"/>
      <c r="S25" s="208"/>
      <c r="T25" s="208"/>
      <c r="U25" s="208"/>
      <c r="V25" s="208"/>
    </row>
    <row r="26" spans="1:22" ht="13.5" customHeight="1" x14ac:dyDescent="0.2">
      <c r="A26" s="209"/>
      <c r="B26" s="210" t="s">
        <v>2053</v>
      </c>
      <c r="C26" s="159" t="s">
        <v>2852</v>
      </c>
      <c r="D26" s="192"/>
      <c r="E26" s="212"/>
      <c r="F26" s="208"/>
      <c r="G26" s="208"/>
      <c r="H26" s="208"/>
      <c r="I26" s="208"/>
      <c r="J26" s="208"/>
      <c r="K26" s="208"/>
      <c r="L26" s="208"/>
      <c r="M26" s="208"/>
      <c r="N26" s="208"/>
      <c r="O26" s="208"/>
      <c r="P26" s="208"/>
      <c r="Q26" s="208"/>
      <c r="R26" s="208"/>
      <c r="S26" s="208"/>
      <c r="T26" s="208"/>
      <c r="U26" s="208"/>
      <c r="V26" s="208"/>
    </row>
    <row r="27" spans="1:22" ht="13.5" customHeight="1" x14ac:dyDescent="0.2">
      <c r="A27" s="209"/>
      <c r="B27" s="210" t="s">
        <v>389</v>
      </c>
      <c r="C27" s="159" t="s">
        <v>2853</v>
      </c>
      <c r="D27" s="192"/>
      <c r="E27" s="212"/>
      <c r="F27" s="208"/>
      <c r="G27" s="208"/>
      <c r="H27" s="208"/>
      <c r="I27" s="208"/>
      <c r="J27" s="208"/>
      <c r="K27" s="208"/>
      <c r="L27" s="208"/>
      <c r="M27" s="208"/>
      <c r="N27" s="208"/>
      <c r="O27" s="208"/>
      <c r="P27" s="208"/>
      <c r="Q27" s="208"/>
      <c r="R27" s="208"/>
      <c r="S27" s="208"/>
      <c r="T27" s="208"/>
      <c r="U27" s="208"/>
      <c r="V27" s="208"/>
    </row>
    <row r="28" spans="1:22" ht="13.5" customHeight="1" x14ac:dyDescent="0.2">
      <c r="A28" s="209"/>
      <c r="B28" s="210" t="s">
        <v>2826</v>
      </c>
      <c r="C28" s="159" t="s">
        <v>2854</v>
      </c>
      <c r="D28" s="192"/>
      <c r="E28" s="212"/>
      <c r="F28" s="208"/>
      <c r="G28" s="208"/>
      <c r="H28" s="208"/>
      <c r="I28" s="208"/>
      <c r="J28" s="208"/>
      <c r="K28" s="208"/>
      <c r="L28" s="208"/>
      <c r="M28" s="208"/>
      <c r="N28" s="208"/>
      <c r="O28" s="208"/>
      <c r="P28" s="208"/>
      <c r="Q28" s="208"/>
      <c r="R28" s="208"/>
      <c r="S28" s="208"/>
      <c r="T28" s="208"/>
      <c r="U28" s="208"/>
      <c r="V28" s="208"/>
    </row>
    <row r="29" spans="1:22" ht="13.5" customHeight="1" x14ac:dyDescent="0.2">
      <c r="A29" s="209"/>
      <c r="B29" s="210" t="s">
        <v>2828</v>
      </c>
      <c r="C29" s="159" t="s">
        <v>2855</v>
      </c>
      <c r="D29" s="192"/>
      <c r="E29" s="212"/>
      <c r="F29" s="208"/>
      <c r="G29" s="208"/>
      <c r="H29" s="208"/>
      <c r="I29" s="208"/>
      <c r="J29" s="208"/>
      <c r="K29" s="208"/>
      <c r="L29" s="208"/>
      <c r="M29" s="208"/>
      <c r="N29" s="208"/>
      <c r="O29" s="208"/>
      <c r="P29" s="208"/>
      <c r="Q29" s="208"/>
      <c r="R29" s="208"/>
      <c r="S29" s="208"/>
      <c r="T29" s="208"/>
      <c r="U29" s="208"/>
      <c r="V29" s="208"/>
    </row>
    <row r="30" spans="1:22" ht="13.5" customHeight="1" x14ac:dyDescent="0.2">
      <c r="A30" s="209"/>
      <c r="B30" s="210" t="s">
        <v>2856</v>
      </c>
      <c r="C30" s="159" t="s">
        <v>2857</v>
      </c>
      <c r="D30" s="191">
        <f>SUM(D31:D37)</f>
        <v>0</v>
      </c>
      <c r="E30" s="211">
        <f>SUM(E31:E37)</f>
        <v>0</v>
      </c>
      <c r="F30" s="208"/>
      <c r="G30" s="208"/>
      <c r="H30" s="208"/>
      <c r="I30" s="208"/>
      <c r="J30" s="208"/>
      <c r="K30" s="208"/>
      <c r="L30" s="208"/>
      <c r="M30" s="208"/>
      <c r="N30" s="208"/>
      <c r="O30" s="208"/>
      <c r="P30" s="208"/>
      <c r="Q30" s="208"/>
      <c r="R30" s="208"/>
      <c r="S30" s="208"/>
      <c r="T30" s="208"/>
      <c r="U30" s="208"/>
      <c r="V30" s="208"/>
    </row>
    <row r="31" spans="1:22" ht="13.5" customHeight="1" x14ac:dyDescent="0.2">
      <c r="A31" s="209"/>
      <c r="B31" s="210" t="s">
        <v>2832</v>
      </c>
      <c r="C31" s="159" t="s">
        <v>2858</v>
      </c>
      <c r="D31" s="192"/>
      <c r="E31" s="212"/>
      <c r="F31" s="208"/>
      <c r="G31" s="208"/>
      <c r="H31" s="208"/>
      <c r="I31" s="208"/>
      <c r="J31" s="208"/>
      <c r="K31" s="208"/>
      <c r="L31" s="208"/>
      <c r="M31" s="208"/>
      <c r="N31" s="208"/>
      <c r="O31" s="208"/>
      <c r="P31" s="208"/>
      <c r="Q31" s="208"/>
      <c r="R31" s="208"/>
      <c r="S31" s="208"/>
      <c r="T31" s="208"/>
      <c r="U31" s="208"/>
      <c r="V31" s="208"/>
    </row>
    <row r="32" spans="1:22" ht="24" customHeight="1" x14ac:dyDescent="0.2">
      <c r="A32" s="209"/>
      <c r="B32" s="210" t="s">
        <v>2834</v>
      </c>
      <c r="C32" s="159" t="s">
        <v>2859</v>
      </c>
      <c r="D32" s="192"/>
      <c r="E32" s="212"/>
      <c r="F32" s="208"/>
      <c r="G32" s="208"/>
      <c r="H32" s="208"/>
      <c r="I32" s="208"/>
      <c r="J32" s="208"/>
      <c r="K32" s="208"/>
      <c r="L32" s="208"/>
      <c r="M32" s="208"/>
      <c r="N32" s="208"/>
      <c r="O32" s="208"/>
      <c r="P32" s="208"/>
      <c r="Q32" s="208"/>
      <c r="R32" s="208"/>
      <c r="S32" s="208"/>
      <c r="T32" s="208"/>
      <c r="U32" s="208"/>
      <c r="V32" s="208"/>
    </row>
    <row r="33" spans="1:22" ht="13.5" customHeight="1" x14ac:dyDescent="0.2">
      <c r="A33" s="209"/>
      <c r="B33" s="210" t="s">
        <v>2836</v>
      </c>
      <c r="C33" s="159" t="s">
        <v>2860</v>
      </c>
      <c r="D33" s="192"/>
      <c r="E33" s="212"/>
      <c r="F33" s="208"/>
      <c r="G33" s="208"/>
      <c r="H33" s="208"/>
      <c r="I33" s="208"/>
      <c r="J33" s="208"/>
      <c r="K33" s="208"/>
      <c r="L33" s="208"/>
      <c r="M33" s="208"/>
      <c r="N33" s="208"/>
      <c r="O33" s="208"/>
      <c r="P33" s="208"/>
      <c r="Q33" s="208"/>
      <c r="R33" s="208"/>
      <c r="S33" s="208"/>
      <c r="T33" s="208"/>
      <c r="U33" s="208"/>
      <c r="V33" s="208"/>
    </row>
    <row r="34" spans="1:22" ht="13.5" customHeight="1" x14ac:dyDescent="0.2">
      <c r="A34" s="209"/>
      <c r="B34" s="210" t="s">
        <v>2838</v>
      </c>
      <c r="C34" s="159" t="s">
        <v>2861</v>
      </c>
      <c r="D34" s="192"/>
      <c r="E34" s="212"/>
      <c r="F34" s="208"/>
      <c r="G34" s="208"/>
      <c r="H34" s="208"/>
      <c r="I34" s="208"/>
      <c r="J34" s="208"/>
      <c r="K34" s="208"/>
      <c r="L34" s="208"/>
      <c r="M34" s="208"/>
      <c r="N34" s="208"/>
      <c r="O34" s="208"/>
      <c r="P34" s="208"/>
      <c r="Q34" s="208"/>
      <c r="R34" s="208"/>
      <c r="S34" s="208"/>
      <c r="T34" s="208"/>
      <c r="U34" s="208"/>
      <c r="V34" s="208"/>
    </row>
    <row r="35" spans="1:22" ht="13.5" customHeight="1" x14ac:dyDescent="0.2">
      <c r="A35" s="209"/>
      <c r="B35" s="210" t="s">
        <v>2840</v>
      </c>
      <c r="C35" s="159" t="s">
        <v>2862</v>
      </c>
      <c r="D35" s="192"/>
      <c r="E35" s="212"/>
      <c r="F35" s="208"/>
      <c r="G35" s="208"/>
      <c r="H35" s="208"/>
      <c r="I35" s="208"/>
      <c r="J35" s="208"/>
      <c r="K35" s="208"/>
      <c r="L35" s="208"/>
      <c r="M35" s="208"/>
      <c r="N35" s="208"/>
      <c r="O35" s="208"/>
      <c r="P35" s="208"/>
      <c r="Q35" s="208"/>
      <c r="R35" s="208"/>
      <c r="S35" s="208"/>
      <c r="T35" s="208"/>
      <c r="U35" s="208"/>
      <c r="V35" s="208"/>
    </row>
    <row r="36" spans="1:22" ht="13.5" customHeight="1" x14ac:dyDescent="0.2">
      <c r="A36" s="209"/>
      <c r="B36" s="210" t="s">
        <v>2842</v>
      </c>
      <c r="C36" s="159" t="s">
        <v>2863</v>
      </c>
      <c r="D36" s="192"/>
      <c r="E36" s="212"/>
      <c r="F36" s="208"/>
      <c r="G36" s="208"/>
      <c r="H36" s="208"/>
      <c r="I36" s="208"/>
      <c r="J36" s="208"/>
      <c r="K36" s="208"/>
      <c r="L36" s="208"/>
      <c r="M36" s="208"/>
      <c r="N36" s="208"/>
      <c r="O36" s="208"/>
      <c r="P36" s="208"/>
      <c r="Q36" s="208"/>
      <c r="R36" s="208"/>
      <c r="S36" s="208"/>
      <c r="T36" s="208"/>
      <c r="U36" s="208"/>
      <c r="V36" s="208"/>
    </row>
    <row r="37" spans="1:22" ht="13.5" customHeight="1" x14ac:dyDescent="0.2">
      <c r="A37" s="209"/>
      <c r="B37" s="210" t="s">
        <v>2844</v>
      </c>
      <c r="C37" s="159" t="s">
        <v>2864</v>
      </c>
      <c r="D37" s="192"/>
      <c r="E37" s="212"/>
      <c r="F37" s="208"/>
      <c r="G37" s="208"/>
      <c r="H37" s="208"/>
      <c r="I37" s="208"/>
      <c r="J37" s="208"/>
      <c r="K37" s="208"/>
      <c r="L37" s="208"/>
      <c r="M37" s="208"/>
      <c r="N37" s="208"/>
      <c r="O37" s="208"/>
      <c r="P37" s="208"/>
      <c r="Q37" s="208"/>
      <c r="R37" s="208"/>
      <c r="S37" s="208"/>
      <c r="T37" s="208"/>
      <c r="U37" s="208"/>
      <c r="V37" s="208"/>
    </row>
    <row r="38" spans="1:22" ht="13.5" customHeight="1" x14ac:dyDescent="0.2">
      <c r="A38" s="209" t="s">
        <v>2865</v>
      </c>
      <c r="B38" s="210" t="s">
        <v>2866</v>
      </c>
      <c r="C38" s="159" t="s">
        <v>2865</v>
      </c>
      <c r="D38" s="191">
        <f>D39+D44</f>
        <v>0</v>
      </c>
      <c r="E38" s="211">
        <f>E39+E44</f>
        <v>0</v>
      </c>
      <c r="F38" s="208"/>
      <c r="G38" s="208"/>
      <c r="H38" s="208"/>
      <c r="I38" s="208"/>
      <c r="J38" s="208"/>
      <c r="K38" s="208"/>
      <c r="L38" s="208"/>
      <c r="M38" s="208"/>
      <c r="N38" s="208"/>
      <c r="O38" s="208"/>
      <c r="P38" s="208"/>
      <c r="Q38" s="208"/>
      <c r="R38" s="208"/>
      <c r="S38" s="208"/>
      <c r="T38" s="208"/>
      <c r="U38" s="208"/>
      <c r="V38" s="208"/>
    </row>
    <row r="39" spans="1:22" ht="13.5" customHeight="1" x14ac:dyDescent="0.2">
      <c r="A39" s="209" t="s">
        <v>2867</v>
      </c>
      <c r="B39" s="210" t="s">
        <v>2868</v>
      </c>
      <c r="C39" s="159" t="s">
        <v>2867</v>
      </c>
      <c r="D39" s="191">
        <f>SUM(D40:D43)</f>
        <v>0</v>
      </c>
      <c r="E39" s="211">
        <f>SUM(E40:E43)</f>
        <v>0</v>
      </c>
      <c r="F39" s="208"/>
      <c r="G39" s="208"/>
      <c r="H39" s="208"/>
      <c r="I39" s="208"/>
      <c r="J39" s="208"/>
      <c r="K39" s="208"/>
      <c r="L39" s="208"/>
      <c r="M39" s="208"/>
      <c r="N39" s="208"/>
      <c r="O39" s="208"/>
      <c r="P39" s="208"/>
      <c r="Q39" s="208"/>
      <c r="R39" s="208"/>
      <c r="S39" s="208"/>
      <c r="T39" s="208"/>
      <c r="U39" s="208"/>
      <c r="V39" s="208"/>
    </row>
    <row r="40" spans="1:22" ht="13.5" customHeight="1" x14ac:dyDescent="0.2">
      <c r="A40" s="209"/>
      <c r="B40" s="210" t="s">
        <v>2869</v>
      </c>
      <c r="C40" s="159" t="s">
        <v>2870</v>
      </c>
      <c r="D40" s="192"/>
      <c r="E40" s="212"/>
      <c r="F40" s="208"/>
      <c r="G40" s="208"/>
      <c r="H40" s="208"/>
      <c r="I40" s="208"/>
      <c r="J40" s="208"/>
      <c r="K40" s="208"/>
      <c r="L40" s="208"/>
      <c r="M40" s="208"/>
      <c r="N40" s="208"/>
      <c r="O40" s="208"/>
      <c r="P40" s="208"/>
      <c r="Q40" s="208"/>
      <c r="R40" s="208"/>
      <c r="S40" s="208"/>
      <c r="T40" s="208"/>
      <c r="U40" s="208"/>
      <c r="V40" s="208"/>
    </row>
    <row r="41" spans="1:22" ht="13.5" customHeight="1" x14ac:dyDescent="0.2">
      <c r="A41" s="209"/>
      <c r="B41" s="210" t="s">
        <v>2312</v>
      </c>
      <c r="C41" s="159" t="s">
        <v>2871</v>
      </c>
      <c r="D41" s="192"/>
      <c r="E41" s="212"/>
      <c r="F41" s="208"/>
      <c r="G41" s="208"/>
      <c r="H41" s="208"/>
      <c r="I41" s="208"/>
      <c r="J41" s="208"/>
      <c r="K41" s="208"/>
      <c r="L41" s="208"/>
      <c r="M41" s="208"/>
      <c r="N41" s="208"/>
      <c r="O41" s="208"/>
      <c r="P41" s="208"/>
      <c r="Q41" s="208"/>
      <c r="R41" s="208"/>
      <c r="S41" s="208"/>
      <c r="T41" s="208"/>
      <c r="U41" s="208"/>
      <c r="V41" s="208"/>
    </row>
    <row r="42" spans="1:22" ht="13.5" customHeight="1" x14ac:dyDescent="0.2">
      <c r="A42" s="209"/>
      <c r="B42" s="210" t="s">
        <v>2872</v>
      </c>
      <c r="C42" s="159" t="s">
        <v>2873</v>
      </c>
      <c r="D42" s="192"/>
      <c r="E42" s="212"/>
      <c r="F42" s="208"/>
      <c r="G42" s="208"/>
      <c r="H42" s="208"/>
      <c r="I42" s="208"/>
      <c r="J42" s="208"/>
      <c r="K42" s="208"/>
      <c r="L42" s="208"/>
      <c r="M42" s="208"/>
      <c r="N42" s="208"/>
      <c r="O42" s="208"/>
      <c r="P42" s="208"/>
      <c r="Q42" s="208"/>
      <c r="R42" s="208"/>
      <c r="S42" s="208"/>
      <c r="T42" s="208"/>
      <c r="U42" s="208"/>
      <c r="V42" s="208"/>
    </row>
    <row r="43" spans="1:22" ht="13.5" customHeight="1" x14ac:dyDescent="0.2">
      <c r="A43" s="209"/>
      <c r="B43" s="210" t="s">
        <v>2874</v>
      </c>
      <c r="C43" s="159" t="s">
        <v>2875</v>
      </c>
      <c r="D43" s="192"/>
      <c r="E43" s="212"/>
      <c r="F43" s="208"/>
      <c r="G43" s="208"/>
      <c r="H43" s="208"/>
      <c r="I43" s="208"/>
      <c r="J43" s="208"/>
      <c r="K43" s="208"/>
      <c r="L43" s="208"/>
      <c r="M43" s="208"/>
      <c r="N43" s="208"/>
      <c r="O43" s="208"/>
      <c r="P43" s="208"/>
      <c r="Q43" s="208"/>
      <c r="R43" s="208"/>
      <c r="S43" s="208"/>
      <c r="T43" s="208"/>
      <c r="U43" s="208"/>
      <c r="V43" s="208"/>
    </row>
    <row r="44" spans="1:22" ht="13.5" customHeight="1" x14ac:dyDescent="0.2">
      <c r="A44" s="209" t="s">
        <v>2876</v>
      </c>
      <c r="B44" s="210" t="s">
        <v>2877</v>
      </c>
      <c r="C44" s="159" t="s">
        <v>2876</v>
      </c>
      <c r="D44" s="191">
        <f>SUM(D45:D48)</f>
        <v>0</v>
      </c>
      <c r="E44" s="211">
        <f>SUM(E45:E48)</f>
        <v>0</v>
      </c>
      <c r="F44" s="208"/>
      <c r="G44" s="208"/>
      <c r="H44" s="208"/>
      <c r="I44" s="208"/>
      <c r="J44" s="208"/>
      <c r="K44" s="208"/>
      <c r="L44" s="208"/>
      <c r="M44" s="208"/>
      <c r="N44" s="208"/>
      <c r="O44" s="208"/>
      <c r="P44" s="208"/>
      <c r="Q44" s="208"/>
      <c r="R44" s="208"/>
      <c r="S44" s="208"/>
      <c r="T44" s="208"/>
      <c r="U44" s="208"/>
      <c r="V44" s="208"/>
    </row>
    <row r="45" spans="1:22" ht="13.5" customHeight="1" x14ac:dyDescent="0.2">
      <c r="A45" s="209"/>
      <c r="B45" s="210" t="s">
        <v>2869</v>
      </c>
      <c r="C45" s="159" t="s">
        <v>2878</v>
      </c>
      <c r="D45" s="192"/>
      <c r="E45" s="212"/>
      <c r="F45" s="208"/>
      <c r="G45" s="208"/>
      <c r="H45" s="208"/>
      <c r="I45" s="208"/>
      <c r="J45" s="208"/>
      <c r="K45" s="208"/>
      <c r="L45" s="208"/>
      <c r="M45" s="208"/>
      <c r="N45" s="208"/>
      <c r="O45" s="208"/>
      <c r="P45" s="208"/>
      <c r="Q45" s="208"/>
      <c r="R45" s="208"/>
      <c r="S45" s="208"/>
      <c r="T45" s="208"/>
      <c r="U45" s="208"/>
      <c r="V45" s="208"/>
    </row>
    <row r="46" spans="1:22" ht="13.5" customHeight="1" x14ac:dyDescent="0.2">
      <c r="A46" s="209"/>
      <c r="B46" s="210" t="s">
        <v>2312</v>
      </c>
      <c r="C46" s="159" t="s">
        <v>2879</v>
      </c>
      <c r="D46" s="192"/>
      <c r="E46" s="212"/>
      <c r="F46" s="208"/>
      <c r="G46" s="208"/>
      <c r="H46" s="208"/>
      <c r="I46" s="208"/>
      <c r="J46" s="208"/>
      <c r="K46" s="208"/>
      <c r="L46" s="208"/>
      <c r="M46" s="208"/>
      <c r="N46" s="208"/>
      <c r="O46" s="208"/>
      <c r="P46" s="208"/>
      <c r="Q46" s="208"/>
      <c r="R46" s="208"/>
      <c r="S46" s="208"/>
      <c r="T46" s="208"/>
      <c r="U46" s="208"/>
      <c r="V46" s="208"/>
    </row>
    <row r="47" spans="1:22" ht="13.5" customHeight="1" x14ac:dyDescent="0.2">
      <c r="A47" s="209"/>
      <c r="B47" s="210" t="s">
        <v>2872</v>
      </c>
      <c r="C47" s="159" t="s">
        <v>2880</v>
      </c>
      <c r="D47" s="192"/>
      <c r="E47" s="212"/>
      <c r="F47" s="208"/>
      <c r="G47" s="208"/>
      <c r="H47" s="208"/>
      <c r="I47" s="208"/>
      <c r="J47" s="208"/>
      <c r="K47" s="208"/>
      <c r="L47" s="208"/>
      <c r="M47" s="208"/>
      <c r="N47" s="208"/>
      <c r="O47" s="208"/>
      <c r="P47" s="208"/>
      <c r="Q47" s="208"/>
      <c r="R47" s="208"/>
      <c r="S47" s="208"/>
      <c r="T47" s="208"/>
      <c r="U47" s="208"/>
      <c r="V47" s="208"/>
    </row>
    <row r="48" spans="1:22" ht="13.5" customHeight="1" x14ac:dyDescent="0.2">
      <c r="A48" s="193"/>
      <c r="B48" s="213" t="s">
        <v>2874</v>
      </c>
      <c r="C48" s="173" t="s">
        <v>2881</v>
      </c>
      <c r="D48" s="214"/>
      <c r="E48" s="215"/>
      <c r="F48" s="208"/>
      <c r="G48" s="208"/>
      <c r="H48" s="208"/>
      <c r="I48" s="208"/>
      <c r="J48" s="208"/>
      <c r="K48" s="208"/>
      <c r="L48" s="208"/>
      <c r="M48" s="208"/>
      <c r="N48" s="208"/>
      <c r="O48" s="208"/>
      <c r="P48" s="208"/>
      <c r="Q48" s="208"/>
      <c r="R48" s="208"/>
      <c r="S48" s="208"/>
      <c r="T48" s="208"/>
      <c r="U48" s="208"/>
      <c r="V48" s="208"/>
    </row>
    <row r="49" spans="1:22" ht="12" customHeight="1" x14ac:dyDescent="0.2">
      <c r="A49" s="216"/>
      <c r="B49" s="217"/>
      <c r="C49" s="218"/>
      <c r="D49" s="208"/>
      <c r="E49" s="208"/>
      <c r="F49" s="208"/>
      <c r="G49" s="208"/>
      <c r="H49" s="208"/>
      <c r="I49" s="208"/>
      <c r="J49" s="208"/>
      <c r="K49" s="208"/>
      <c r="L49" s="208"/>
      <c r="M49" s="208"/>
      <c r="N49" s="208"/>
      <c r="O49" s="208"/>
      <c r="P49" s="208"/>
      <c r="Q49" s="208"/>
      <c r="R49" s="208"/>
      <c r="S49" s="208"/>
      <c r="T49" s="208"/>
      <c r="U49" s="208"/>
      <c r="V49" s="208"/>
    </row>
    <row r="50" spans="1:22" ht="12" customHeight="1" x14ac:dyDescent="0.2">
      <c r="A50" s="216"/>
      <c r="B50" s="217"/>
      <c r="C50" s="218"/>
      <c r="D50" s="208"/>
      <c r="E50" s="208"/>
      <c r="F50" s="208"/>
      <c r="G50" s="208"/>
      <c r="H50" s="208"/>
      <c r="I50" s="208"/>
      <c r="J50" s="208"/>
      <c r="K50" s="208"/>
      <c r="L50" s="208"/>
      <c r="M50" s="208"/>
      <c r="N50" s="208"/>
      <c r="O50" s="208"/>
      <c r="P50" s="208"/>
      <c r="Q50" s="208"/>
      <c r="R50" s="208"/>
      <c r="S50" s="208"/>
      <c r="T50" s="208"/>
      <c r="U50" s="208"/>
      <c r="V50" s="208"/>
    </row>
    <row r="51" spans="1:22" ht="12" customHeight="1" x14ac:dyDescent="0.2">
      <c r="A51" s="129"/>
      <c r="B51" s="130"/>
      <c r="C51" s="219"/>
      <c r="D51" s="318"/>
      <c r="E51" s="333"/>
      <c r="F51" s="152"/>
      <c r="G51" s="152"/>
      <c r="H51" s="152"/>
      <c r="I51" s="152"/>
      <c r="J51" s="152"/>
      <c r="K51" s="152"/>
      <c r="L51" s="152"/>
      <c r="M51" s="152"/>
      <c r="N51" s="152"/>
      <c r="O51" s="152"/>
      <c r="P51" s="152"/>
      <c r="Q51" s="152"/>
      <c r="R51" s="152"/>
      <c r="S51" s="152"/>
      <c r="T51" s="152"/>
      <c r="U51" s="152"/>
      <c r="V51" s="152"/>
    </row>
    <row r="52" spans="1:22" ht="12" customHeight="1" x14ac:dyDescent="0.2">
      <c r="A52" s="129"/>
      <c r="B52" s="130"/>
      <c r="C52" s="219"/>
      <c r="D52" s="152"/>
      <c r="E52" s="152"/>
      <c r="F52" s="152"/>
      <c r="G52" s="152"/>
      <c r="H52" s="152"/>
      <c r="I52" s="152"/>
      <c r="J52" s="152"/>
      <c r="K52" s="152"/>
      <c r="L52" s="152"/>
      <c r="M52" s="152"/>
      <c r="N52" s="152"/>
      <c r="O52" s="152"/>
      <c r="P52" s="152"/>
      <c r="Q52" s="152"/>
      <c r="R52" s="152"/>
      <c r="S52" s="152"/>
      <c r="T52" s="152"/>
      <c r="U52" s="152"/>
      <c r="V52" s="152"/>
    </row>
    <row r="53" spans="1:22" ht="12" customHeight="1" x14ac:dyDescent="0.2">
      <c r="A53" s="129"/>
      <c r="B53" s="130"/>
      <c r="C53" s="219"/>
      <c r="D53" s="152"/>
      <c r="E53" s="152"/>
      <c r="F53" s="152"/>
      <c r="G53" s="152"/>
      <c r="H53" s="152"/>
      <c r="I53" s="152"/>
      <c r="J53" s="152"/>
      <c r="K53" s="152"/>
      <c r="L53" s="152"/>
      <c r="M53" s="152"/>
      <c r="N53" s="152"/>
      <c r="O53" s="152"/>
      <c r="P53" s="152"/>
      <c r="Q53" s="152"/>
      <c r="R53" s="152"/>
      <c r="S53" s="152"/>
      <c r="T53" s="152"/>
      <c r="U53" s="152"/>
      <c r="V53" s="152"/>
    </row>
    <row r="54" spans="1:22" ht="12" customHeight="1" x14ac:dyDescent="0.2">
      <c r="A54" s="129"/>
      <c r="B54" s="130"/>
      <c r="C54" s="219"/>
      <c r="D54" s="152"/>
      <c r="E54" s="152"/>
      <c r="F54" s="152"/>
      <c r="G54" s="152"/>
      <c r="H54" s="152"/>
      <c r="I54" s="152"/>
      <c r="J54" s="152"/>
      <c r="K54" s="152"/>
      <c r="L54" s="152"/>
      <c r="M54" s="152"/>
      <c r="N54" s="152"/>
      <c r="O54" s="152"/>
      <c r="P54" s="152"/>
      <c r="Q54" s="152"/>
      <c r="R54" s="152"/>
      <c r="S54" s="152"/>
      <c r="T54" s="152"/>
      <c r="U54" s="152"/>
      <c r="V54" s="152"/>
    </row>
    <row r="55" spans="1:22" ht="12" customHeight="1" x14ac:dyDescent="0.2">
      <c r="A55" s="216"/>
      <c r="B55" s="217"/>
      <c r="C55" s="218"/>
      <c r="D55" s="208"/>
      <c r="E55" s="208"/>
      <c r="F55" s="208"/>
      <c r="G55" s="208"/>
      <c r="H55" s="208"/>
      <c r="I55" s="208"/>
      <c r="J55" s="208"/>
      <c r="K55" s="208"/>
      <c r="L55" s="208"/>
      <c r="M55" s="208"/>
      <c r="N55" s="208"/>
      <c r="O55" s="208"/>
      <c r="P55" s="208"/>
      <c r="Q55" s="208"/>
      <c r="R55" s="208"/>
      <c r="S55" s="208"/>
      <c r="T55" s="208"/>
      <c r="U55" s="208"/>
      <c r="V55" s="208"/>
    </row>
    <row r="56" spans="1:22" ht="12" customHeight="1" x14ac:dyDescent="0.2">
      <c r="A56" s="216"/>
      <c r="B56" s="217"/>
      <c r="C56" s="218"/>
      <c r="D56" s="208"/>
      <c r="E56" s="208"/>
      <c r="F56" s="208"/>
      <c r="G56" s="208"/>
      <c r="H56" s="208"/>
      <c r="I56" s="208"/>
      <c r="J56" s="208"/>
      <c r="K56" s="208"/>
      <c r="L56" s="208"/>
      <c r="M56" s="208"/>
      <c r="N56" s="208"/>
      <c r="O56" s="208"/>
      <c r="P56" s="208"/>
      <c r="Q56" s="208"/>
      <c r="R56" s="208"/>
      <c r="S56" s="208"/>
      <c r="T56" s="208"/>
      <c r="U56" s="208"/>
      <c r="V56" s="208"/>
    </row>
    <row r="57" spans="1:22" ht="12" customHeight="1" x14ac:dyDescent="0.2">
      <c r="A57" s="216"/>
      <c r="B57" s="217"/>
      <c r="C57" s="218"/>
      <c r="D57" s="208"/>
      <c r="E57" s="208"/>
      <c r="F57" s="208"/>
      <c r="G57" s="208"/>
      <c r="H57" s="208"/>
      <c r="I57" s="208"/>
      <c r="J57" s="208"/>
      <c r="K57" s="208"/>
      <c r="L57" s="208"/>
      <c r="M57" s="208"/>
      <c r="N57" s="208"/>
      <c r="O57" s="208"/>
      <c r="P57" s="208"/>
      <c r="Q57" s="208"/>
      <c r="R57" s="208"/>
      <c r="S57" s="208"/>
      <c r="T57" s="208"/>
      <c r="U57" s="208"/>
      <c r="V57" s="208"/>
    </row>
    <row r="58" spans="1:22" ht="12" customHeight="1" x14ac:dyDescent="0.2">
      <c r="A58" s="216"/>
      <c r="B58" s="217"/>
      <c r="C58" s="218"/>
      <c r="D58" s="208"/>
      <c r="E58" s="208"/>
      <c r="F58" s="208"/>
      <c r="G58" s="208"/>
      <c r="H58" s="208"/>
      <c r="I58" s="208"/>
      <c r="J58" s="208"/>
      <c r="K58" s="208"/>
      <c r="L58" s="208"/>
      <c r="M58" s="208"/>
      <c r="N58" s="208"/>
      <c r="O58" s="208"/>
      <c r="P58" s="208"/>
      <c r="Q58" s="208"/>
      <c r="R58" s="208"/>
      <c r="S58" s="208"/>
      <c r="T58" s="208"/>
      <c r="U58" s="208"/>
      <c r="V58" s="208"/>
    </row>
    <row r="59" spans="1:22" ht="12" customHeight="1" x14ac:dyDescent="0.2">
      <c r="A59" s="216"/>
      <c r="B59" s="217"/>
      <c r="C59" s="218"/>
      <c r="D59" s="208"/>
      <c r="E59" s="208"/>
      <c r="F59" s="208"/>
      <c r="G59" s="208"/>
      <c r="H59" s="208"/>
      <c r="I59" s="208"/>
      <c r="J59" s="208"/>
      <c r="K59" s="208"/>
      <c r="L59" s="208"/>
      <c r="M59" s="208"/>
      <c r="N59" s="208"/>
      <c r="O59" s="208"/>
      <c r="P59" s="208"/>
      <c r="Q59" s="208"/>
      <c r="R59" s="208"/>
      <c r="S59" s="208"/>
      <c r="T59" s="208"/>
      <c r="U59" s="208"/>
      <c r="V59" s="208"/>
    </row>
    <row r="60" spans="1:22" ht="12" customHeight="1" x14ac:dyDescent="0.2">
      <c r="A60" s="216"/>
      <c r="B60" s="217"/>
      <c r="C60" s="218"/>
      <c r="D60" s="208"/>
      <c r="E60" s="208"/>
      <c r="F60" s="208"/>
      <c r="G60" s="208"/>
      <c r="H60" s="208"/>
      <c r="I60" s="208"/>
      <c r="J60" s="208"/>
      <c r="K60" s="208"/>
      <c r="L60" s="208"/>
      <c r="M60" s="208"/>
      <c r="N60" s="208"/>
      <c r="O60" s="208"/>
      <c r="P60" s="208"/>
      <c r="Q60" s="208"/>
      <c r="R60" s="208"/>
      <c r="S60" s="208"/>
      <c r="T60" s="208"/>
      <c r="U60" s="208"/>
      <c r="V60" s="208"/>
    </row>
    <row r="61" spans="1:22" ht="12" customHeight="1" x14ac:dyDescent="0.2">
      <c r="A61" s="216"/>
      <c r="B61" s="217"/>
      <c r="C61" s="218"/>
      <c r="D61" s="208"/>
      <c r="E61" s="208"/>
      <c r="F61" s="208"/>
      <c r="G61" s="208"/>
      <c r="H61" s="208"/>
      <c r="I61" s="208"/>
      <c r="J61" s="208"/>
      <c r="K61" s="208"/>
      <c r="L61" s="208"/>
      <c r="M61" s="208"/>
      <c r="N61" s="208"/>
      <c r="O61" s="208"/>
      <c r="P61" s="208"/>
      <c r="Q61" s="208"/>
      <c r="R61" s="208"/>
      <c r="S61" s="208"/>
      <c r="T61" s="208"/>
      <c r="U61" s="208"/>
      <c r="V61" s="208"/>
    </row>
    <row r="62" spans="1:22" ht="12" customHeight="1" x14ac:dyDescent="0.2">
      <c r="A62" s="216"/>
      <c r="B62" s="217"/>
      <c r="C62" s="218"/>
      <c r="D62" s="208"/>
      <c r="E62" s="208"/>
      <c r="F62" s="208"/>
      <c r="G62" s="208"/>
      <c r="H62" s="208"/>
      <c r="I62" s="208"/>
      <c r="J62" s="208"/>
      <c r="K62" s="208"/>
      <c r="L62" s="208"/>
      <c r="M62" s="208"/>
      <c r="N62" s="208"/>
      <c r="O62" s="208"/>
      <c r="P62" s="208"/>
      <c r="Q62" s="208"/>
      <c r="R62" s="208"/>
      <c r="S62" s="208"/>
      <c r="T62" s="208"/>
      <c r="U62" s="208"/>
      <c r="V62" s="208"/>
    </row>
    <row r="63" spans="1:22" ht="12" customHeight="1" x14ac:dyDescent="0.2">
      <c r="A63" s="216"/>
      <c r="B63" s="217"/>
      <c r="C63" s="218"/>
      <c r="D63" s="208"/>
      <c r="E63" s="208"/>
      <c r="F63" s="208"/>
      <c r="G63" s="208"/>
      <c r="H63" s="208"/>
      <c r="I63" s="208"/>
      <c r="J63" s="208"/>
      <c r="K63" s="208"/>
      <c r="L63" s="208"/>
      <c r="M63" s="208"/>
      <c r="N63" s="208"/>
      <c r="O63" s="208"/>
      <c r="P63" s="208"/>
      <c r="Q63" s="208"/>
      <c r="R63" s="208"/>
      <c r="S63" s="208"/>
      <c r="T63" s="208"/>
      <c r="U63" s="208"/>
      <c r="V63" s="208"/>
    </row>
    <row r="64" spans="1:22" ht="12" customHeight="1" x14ac:dyDescent="0.2">
      <c r="A64" s="216"/>
      <c r="B64" s="217"/>
      <c r="C64" s="218"/>
      <c r="D64" s="208"/>
      <c r="E64" s="208"/>
      <c r="F64" s="208"/>
      <c r="G64" s="208"/>
      <c r="H64" s="208"/>
      <c r="I64" s="208"/>
      <c r="J64" s="208"/>
      <c r="K64" s="208"/>
      <c r="L64" s="208"/>
      <c r="M64" s="208"/>
      <c r="N64" s="208"/>
      <c r="O64" s="208"/>
      <c r="P64" s="208"/>
      <c r="Q64" s="208"/>
      <c r="R64" s="208"/>
      <c r="S64" s="208"/>
      <c r="T64" s="208"/>
      <c r="U64" s="208"/>
      <c r="V64" s="208"/>
    </row>
    <row r="65" spans="1:22" ht="12" customHeight="1" x14ac:dyDescent="0.2">
      <c r="A65" s="216"/>
      <c r="B65" s="217"/>
      <c r="C65" s="218"/>
      <c r="D65" s="208"/>
      <c r="E65" s="208"/>
      <c r="F65" s="208"/>
      <c r="G65" s="208"/>
      <c r="H65" s="208"/>
      <c r="I65" s="208"/>
      <c r="J65" s="208"/>
      <c r="K65" s="208"/>
      <c r="L65" s="208"/>
      <c r="M65" s="208"/>
      <c r="N65" s="208"/>
      <c r="O65" s="208"/>
      <c r="P65" s="208"/>
      <c r="Q65" s="208"/>
      <c r="R65" s="208"/>
      <c r="S65" s="208"/>
      <c r="T65" s="208"/>
      <c r="U65" s="208"/>
      <c r="V65" s="208"/>
    </row>
    <row r="66" spans="1:22" ht="12" customHeight="1" x14ac:dyDescent="0.2">
      <c r="A66" s="216"/>
      <c r="B66" s="217"/>
      <c r="C66" s="218"/>
      <c r="D66" s="208"/>
      <c r="E66" s="208"/>
      <c r="F66" s="208"/>
      <c r="G66" s="208"/>
      <c r="H66" s="208"/>
      <c r="I66" s="208"/>
      <c r="J66" s="208"/>
      <c r="K66" s="208"/>
      <c r="L66" s="208"/>
      <c r="M66" s="208"/>
      <c r="N66" s="208"/>
      <c r="O66" s="208"/>
      <c r="P66" s="208"/>
      <c r="Q66" s="208"/>
      <c r="R66" s="208"/>
      <c r="S66" s="208"/>
      <c r="T66" s="208"/>
      <c r="U66" s="208"/>
      <c r="V66" s="208"/>
    </row>
    <row r="67" spans="1:22" ht="12" customHeight="1" x14ac:dyDescent="0.2">
      <c r="A67" s="216"/>
      <c r="B67" s="217"/>
      <c r="C67" s="218"/>
      <c r="D67" s="208"/>
      <c r="E67" s="208"/>
      <c r="F67" s="208"/>
      <c r="G67" s="208"/>
      <c r="H67" s="208"/>
      <c r="I67" s="208"/>
      <c r="J67" s="208"/>
      <c r="K67" s="208"/>
      <c r="L67" s="208"/>
      <c r="M67" s="208"/>
      <c r="N67" s="208"/>
      <c r="O67" s="208"/>
      <c r="P67" s="208"/>
      <c r="Q67" s="208"/>
      <c r="R67" s="208"/>
      <c r="S67" s="208"/>
      <c r="T67" s="208"/>
      <c r="U67" s="208"/>
      <c r="V67" s="208"/>
    </row>
    <row r="68" spans="1:22" ht="12" customHeight="1" x14ac:dyDescent="0.2">
      <c r="A68" s="216"/>
      <c r="B68" s="217"/>
      <c r="C68" s="218"/>
      <c r="D68" s="208"/>
      <c r="E68" s="208"/>
      <c r="F68" s="208"/>
      <c r="G68" s="208"/>
      <c r="H68" s="208"/>
      <c r="I68" s="208"/>
      <c r="J68" s="208"/>
      <c r="K68" s="208"/>
      <c r="L68" s="208"/>
      <c r="M68" s="208"/>
      <c r="N68" s="208"/>
      <c r="O68" s="208"/>
      <c r="P68" s="208"/>
      <c r="Q68" s="208"/>
      <c r="R68" s="208"/>
      <c r="S68" s="208"/>
      <c r="T68" s="208"/>
      <c r="U68" s="208"/>
      <c r="V68" s="208"/>
    </row>
    <row r="69" spans="1:22" ht="12" customHeight="1" x14ac:dyDescent="0.2">
      <c r="A69" s="216"/>
      <c r="B69" s="217"/>
      <c r="C69" s="218"/>
      <c r="D69" s="208"/>
      <c r="E69" s="208"/>
      <c r="F69" s="208"/>
      <c r="G69" s="208"/>
      <c r="H69" s="208"/>
      <c r="I69" s="208"/>
      <c r="J69" s="208"/>
      <c r="K69" s="208"/>
      <c r="L69" s="208"/>
      <c r="M69" s="208"/>
      <c r="N69" s="208"/>
      <c r="O69" s="208"/>
      <c r="P69" s="208"/>
      <c r="Q69" s="208"/>
      <c r="R69" s="208"/>
      <c r="S69" s="208"/>
      <c r="T69" s="208"/>
      <c r="U69" s="208"/>
      <c r="V69" s="208"/>
    </row>
    <row r="70" spans="1:22" ht="12" customHeight="1" x14ac:dyDescent="0.2">
      <c r="A70" s="216"/>
      <c r="B70" s="217"/>
      <c r="C70" s="218"/>
      <c r="D70" s="208"/>
      <c r="E70" s="208"/>
      <c r="F70" s="208"/>
      <c r="G70" s="208"/>
      <c r="H70" s="208"/>
      <c r="I70" s="208"/>
      <c r="J70" s="208"/>
      <c r="K70" s="208"/>
      <c r="L70" s="208"/>
      <c r="M70" s="208"/>
      <c r="N70" s="208"/>
      <c r="O70" s="208"/>
      <c r="P70" s="208"/>
      <c r="Q70" s="208"/>
      <c r="R70" s="208"/>
      <c r="S70" s="208"/>
      <c r="T70" s="208"/>
      <c r="U70" s="208"/>
      <c r="V70" s="208"/>
    </row>
    <row r="71" spans="1:22" ht="12" customHeight="1" x14ac:dyDescent="0.2">
      <c r="A71" s="216"/>
      <c r="B71" s="217"/>
      <c r="C71" s="218"/>
      <c r="D71" s="208"/>
      <c r="E71" s="208"/>
      <c r="F71" s="208"/>
      <c r="G71" s="208"/>
      <c r="H71" s="208"/>
      <c r="I71" s="208"/>
      <c r="J71" s="208"/>
      <c r="K71" s="208"/>
      <c r="L71" s="208"/>
      <c r="M71" s="208"/>
      <c r="N71" s="208"/>
      <c r="O71" s="208"/>
      <c r="P71" s="208"/>
      <c r="Q71" s="208"/>
      <c r="R71" s="208"/>
      <c r="S71" s="208"/>
      <c r="T71" s="208"/>
      <c r="U71" s="208"/>
      <c r="V71" s="208"/>
    </row>
    <row r="72" spans="1:22" ht="12" customHeight="1" x14ac:dyDescent="0.2">
      <c r="A72" s="216"/>
      <c r="B72" s="217"/>
      <c r="C72" s="218"/>
      <c r="D72" s="208"/>
      <c r="E72" s="208"/>
      <c r="F72" s="208"/>
      <c r="G72" s="208"/>
      <c r="H72" s="208"/>
      <c r="I72" s="208"/>
      <c r="J72" s="208"/>
      <c r="K72" s="208"/>
      <c r="L72" s="208"/>
      <c r="M72" s="208"/>
      <c r="N72" s="208"/>
      <c r="O72" s="208"/>
      <c r="P72" s="208"/>
      <c r="Q72" s="208"/>
      <c r="R72" s="208"/>
      <c r="S72" s="208"/>
      <c r="T72" s="208"/>
      <c r="U72" s="208"/>
      <c r="V72" s="208"/>
    </row>
    <row r="73" spans="1:22" ht="12" customHeight="1" x14ac:dyDescent="0.2">
      <c r="A73" s="216"/>
      <c r="B73" s="217"/>
      <c r="C73" s="218"/>
      <c r="D73" s="208"/>
      <c r="E73" s="208"/>
      <c r="F73" s="208"/>
      <c r="G73" s="208"/>
      <c r="H73" s="208"/>
      <c r="I73" s="208"/>
      <c r="J73" s="208"/>
      <c r="K73" s="208"/>
      <c r="L73" s="208"/>
      <c r="M73" s="208"/>
      <c r="N73" s="208"/>
      <c r="O73" s="208"/>
      <c r="P73" s="208"/>
      <c r="Q73" s="208"/>
      <c r="R73" s="208"/>
      <c r="S73" s="208"/>
      <c r="T73" s="208"/>
      <c r="U73" s="208"/>
      <c r="V73" s="208"/>
    </row>
    <row r="74" spans="1:22" ht="12" customHeight="1" x14ac:dyDescent="0.2">
      <c r="A74" s="216"/>
      <c r="B74" s="217"/>
      <c r="C74" s="218"/>
      <c r="D74" s="208"/>
      <c r="E74" s="208"/>
      <c r="F74" s="208"/>
      <c r="G74" s="208"/>
      <c r="H74" s="208"/>
      <c r="I74" s="208"/>
      <c r="J74" s="208"/>
      <c r="K74" s="208"/>
      <c r="L74" s="208"/>
      <c r="M74" s="208"/>
      <c r="N74" s="208"/>
      <c r="O74" s="208"/>
      <c r="P74" s="208"/>
      <c r="Q74" s="208"/>
      <c r="R74" s="208"/>
      <c r="S74" s="208"/>
      <c r="T74" s="208"/>
      <c r="U74" s="208"/>
      <c r="V74" s="208"/>
    </row>
    <row r="75" spans="1:22" ht="12" customHeight="1" x14ac:dyDescent="0.2">
      <c r="A75" s="216"/>
      <c r="B75" s="217"/>
      <c r="C75" s="218"/>
      <c r="D75" s="208"/>
      <c r="E75" s="208"/>
      <c r="F75" s="208"/>
      <c r="G75" s="208"/>
      <c r="H75" s="208"/>
      <c r="I75" s="208"/>
      <c r="J75" s="208"/>
      <c r="K75" s="208"/>
      <c r="L75" s="208"/>
      <c r="M75" s="208"/>
      <c r="N75" s="208"/>
      <c r="O75" s="208"/>
      <c r="P75" s="208"/>
      <c r="Q75" s="208"/>
      <c r="R75" s="208"/>
      <c r="S75" s="208"/>
      <c r="T75" s="208"/>
      <c r="U75" s="208"/>
      <c r="V75" s="208"/>
    </row>
    <row r="76" spans="1:22" ht="12" customHeight="1" x14ac:dyDescent="0.2">
      <c r="A76" s="216"/>
      <c r="B76" s="217"/>
      <c r="C76" s="218"/>
      <c r="D76" s="208"/>
      <c r="E76" s="208"/>
      <c r="F76" s="208"/>
      <c r="G76" s="208"/>
      <c r="H76" s="208"/>
      <c r="I76" s="208"/>
      <c r="J76" s="208"/>
      <c r="K76" s="208"/>
      <c r="L76" s="208"/>
      <c r="M76" s="208"/>
      <c r="N76" s="208"/>
      <c r="O76" s="208"/>
      <c r="P76" s="208"/>
      <c r="Q76" s="208"/>
      <c r="R76" s="208"/>
      <c r="S76" s="208"/>
      <c r="T76" s="208"/>
      <c r="U76" s="208"/>
      <c r="V76" s="208"/>
    </row>
    <row r="77" spans="1:22" ht="12" customHeight="1" x14ac:dyDescent="0.2">
      <c r="A77" s="216"/>
      <c r="B77" s="217"/>
      <c r="C77" s="218"/>
      <c r="D77" s="208"/>
      <c r="E77" s="208"/>
      <c r="F77" s="208"/>
      <c r="G77" s="208"/>
      <c r="H77" s="208"/>
      <c r="I77" s="208"/>
      <c r="J77" s="208"/>
      <c r="K77" s="208"/>
      <c r="L77" s="208"/>
      <c r="M77" s="208"/>
      <c r="N77" s="208"/>
      <c r="O77" s="208"/>
      <c r="P77" s="208"/>
      <c r="Q77" s="208"/>
      <c r="R77" s="208"/>
      <c r="S77" s="208"/>
      <c r="T77" s="208"/>
      <c r="U77" s="208"/>
      <c r="V77" s="208"/>
    </row>
    <row r="78" spans="1:22" ht="12" customHeight="1" x14ac:dyDescent="0.2">
      <c r="A78" s="216"/>
      <c r="B78" s="217"/>
      <c r="C78" s="218"/>
      <c r="D78" s="208"/>
      <c r="E78" s="208"/>
      <c r="F78" s="208"/>
      <c r="G78" s="208"/>
      <c r="H78" s="208"/>
      <c r="I78" s="208"/>
      <c r="J78" s="208"/>
      <c r="K78" s="208"/>
      <c r="L78" s="208"/>
      <c r="M78" s="208"/>
      <c r="N78" s="208"/>
      <c r="O78" s="208"/>
      <c r="P78" s="208"/>
      <c r="Q78" s="208"/>
      <c r="R78" s="208"/>
      <c r="S78" s="208"/>
      <c r="T78" s="208"/>
      <c r="U78" s="208"/>
      <c r="V78" s="208"/>
    </row>
    <row r="79" spans="1:22" ht="12" customHeight="1" x14ac:dyDescent="0.2">
      <c r="A79" s="216"/>
      <c r="B79" s="217"/>
      <c r="C79" s="218"/>
      <c r="D79" s="208"/>
      <c r="E79" s="208"/>
      <c r="F79" s="208"/>
      <c r="G79" s="208"/>
      <c r="H79" s="208"/>
      <c r="I79" s="208"/>
      <c r="J79" s="208"/>
      <c r="K79" s="208"/>
      <c r="L79" s="208"/>
      <c r="M79" s="208"/>
      <c r="N79" s="208"/>
      <c r="O79" s="208"/>
      <c r="P79" s="208"/>
      <c r="Q79" s="208"/>
      <c r="R79" s="208"/>
      <c r="S79" s="208"/>
      <c r="T79" s="208"/>
      <c r="U79" s="208"/>
      <c r="V79" s="208"/>
    </row>
    <row r="80" spans="1:22" ht="12" customHeight="1" x14ac:dyDescent="0.2">
      <c r="A80" s="216"/>
      <c r="B80" s="217"/>
      <c r="C80" s="218"/>
      <c r="D80" s="208"/>
      <c r="E80" s="208"/>
      <c r="F80" s="208"/>
      <c r="G80" s="208"/>
      <c r="H80" s="208"/>
      <c r="I80" s="208"/>
      <c r="J80" s="208"/>
      <c r="K80" s="208"/>
      <c r="L80" s="208"/>
      <c r="M80" s="208"/>
      <c r="N80" s="208"/>
      <c r="O80" s="208"/>
      <c r="P80" s="208"/>
      <c r="Q80" s="208"/>
      <c r="R80" s="208"/>
      <c r="S80" s="208"/>
      <c r="T80" s="208"/>
      <c r="U80" s="208"/>
      <c r="V80" s="208"/>
    </row>
    <row r="81" spans="1:22" ht="12" customHeight="1" x14ac:dyDescent="0.2">
      <c r="A81" s="216"/>
      <c r="B81" s="217"/>
      <c r="C81" s="218"/>
      <c r="D81" s="208"/>
      <c r="E81" s="208"/>
      <c r="F81" s="208"/>
      <c r="G81" s="208"/>
      <c r="H81" s="208"/>
      <c r="I81" s="208"/>
      <c r="J81" s="208"/>
      <c r="K81" s="208"/>
      <c r="L81" s="208"/>
      <c r="M81" s="208"/>
      <c r="N81" s="208"/>
      <c r="O81" s="208"/>
      <c r="P81" s="208"/>
      <c r="Q81" s="208"/>
      <c r="R81" s="208"/>
      <c r="S81" s="208"/>
      <c r="T81" s="208"/>
      <c r="U81" s="208"/>
      <c r="V81" s="208"/>
    </row>
    <row r="82" spans="1:22" ht="12" customHeight="1" x14ac:dyDescent="0.2">
      <c r="A82" s="216"/>
      <c r="B82" s="217"/>
      <c r="C82" s="218"/>
      <c r="D82" s="208"/>
      <c r="E82" s="208"/>
      <c r="F82" s="208"/>
      <c r="G82" s="208"/>
      <c r="H82" s="208"/>
      <c r="I82" s="208"/>
      <c r="J82" s="208"/>
      <c r="K82" s="208"/>
      <c r="L82" s="208"/>
      <c r="M82" s="208"/>
      <c r="N82" s="208"/>
      <c r="O82" s="208"/>
      <c r="P82" s="208"/>
      <c r="Q82" s="208"/>
      <c r="R82" s="208"/>
      <c r="S82" s="208"/>
      <c r="T82" s="208"/>
      <c r="U82" s="208"/>
      <c r="V82" s="208"/>
    </row>
    <row r="83" spans="1:22" ht="12" customHeight="1" x14ac:dyDescent="0.2">
      <c r="A83" s="216"/>
      <c r="B83" s="217"/>
      <c r="C83" s="218"/>
      <c r="D83" s="208"/>
      <c r="E83" s="208"/>
      <c r="F83" s="208"/>
      <c r="G83" s="208"/>
      <c r="H83" s="208"/>
      <c r="I83" s="208"/>
      <c r="J83" s="208"/>
      <c r="K83" s="208"/>
      <c r="L83" s="208"/>
      <c r="M83" s="208"/>
      <c r="N83" s="208"/>
      <c r="O83" s="208"/>
      <c r="P83" s="208"/>
      <c r="Q83" s="208"/>
      <c r="R83" s="208"/>
      <c r="S83" s="208"/>
      <c r="T83" s="208"/>
      <c r="U83" s="208"/>
      <c r="V83" s="208"/>
    </row>
    <row r="84" spans="1:22" ht="12" customHeight="1" x14ac:dyDescent="0.2">
      <c r="A84" s="216"/>
      <c r="B84" s="217"/>
      <c r="C84" s="218"/>
      <c r="D84" s="208"/>
      <c r="E84" s="208"/>
      <c r="F84" s="208"/>
      <c r="G84" s="208"/>
      <c r="H84" s="208"/>
      <c r="I84" s="208"/>
      <c r="J84" s="208"/>
      <c r="K84" s="208"/>
      <c r="L84" s="208"/>
      <c r="M84" s="208"/>
      <c r="N84" s="208"/>
      <c r="O84" s="208"/>
      <c r="P84" s="208"/>
      <c r="Q84" s="208"/>
      <c r="R84" s="208"/>
      <c r="S84" s="208"/>
      <c r="T84" s="208"/>
      <c r="U84" s="208"/>
      <c r="V84" s="208"/>
    </row>
    <row r="85" spans="1:22" ht="12" customHeight="1" x14ac:dyDescent="0.2">
      <c r="A85" s="216"/>
      <c r="B85" s="217"/>
      <c r="C85" s="218"/>
      <c r="D85" s="208"/>
      <c r="E85" s="208"/>
      <c r="F85" s="208"/>
      <c r="G85" s="208"/>
      <c r="H85" s="208"/>
      <c r="I85" s="208"/>
      <c r="J85" s="208"/>
      <c r="K85" s="208"/>
      <c r="L85" s="208"/>
      <c r="M85" s="208"/>
      <c r="N85" s="208"/>
      <c r="O85" s="208"/>
      <c r="P85" s="208"/>
      <c r="Q85" s="208"/>
      <c r="R85" s="208"/>
      <c r="S85" s="208"/>
      <c r="T85" s="208"/>
      <c r="U85" s="208"/>
      <c r="V85" s="208"/>
    </row>
    <row r="86" spans="1:22" ht="12" customHeight="1" x14ac:dyDescent="0.2">
      <c r="A86" s="216"/>
      <c r="B86" s="217"/>
      <c r="C86" s="218"/>
      <c r="D86" s="208"/>
      <c r="E86" s="208"/>
      <c r="F86" s="208"/>
      <c r="G86" s="208"/>
      <c r="H86" s="208"/>
      <c r="I86" s="208"/>
      <c r="J86" s="208"/>
      <c r="K86" s="208"/>
      <c r="L86" s="208"/>
      <c r="M86" s="208"/>
      <c r="N86" s="208"/>
      <c r="O86" s="208"/>
      <c r="P86" s="208"/>
      <c r="Q86" s="208"/>
      <c r="R86" s="208"/>
      <c r="S86" s="208"/>
      <c r="T86" s="208"/>
      <c r="U86" s="208"/>
      <c r="V86" s="208"/>
    </row>
    <row r="87" spans="1:22" ht="12" customHeight="1" x14ac:dyDescent="0.2">
      <c r="A87" s="216"/>
      <c r="B87" s="217"/>
      <c r="C87" s="218"/>
      <c r="D87" s="208"/>
      <c r="E87" s="208"/>
      <c r="F87" s="208"/>
      <c r="G87" s="208"/>
      <c r="H87" s="208"/>
      <c r="I87" s="208"/>
      <c r="J87" s="208"/>
      <c r="K87" s="208"/>
      <c r="L87" s="208"/>
      <c r="M87" s="208"/>
      <c r="N87" s="208"/>
      <c r="O87" s="208"/>
      <c r="P87" s="208"/>
      <c r="Q87" s="208"/>
      <c r="R87" s="208"/>
      <c r="S87" s="208"/>
      <c r="T87" s="208"/>
      <c r="U87" s="208"/>
      <c r="V87" s="208"/>
    </row>
    <row r="88" spans="1:22" ht="12" customHeight="1" x14ac:dyDescent="0.2">
      <c r="A88" s="216"/>
      <c r="B88" s="217"/>
      <c r="C88" s="218"/>
      <c r="D88" s="208"/>
      <c r="E88" s="208"/>
      <c r="F88" s="208"/>
      <c r="G88" s="208"/>
      <c r="H88" s="208"/>
      <c r="I88" s="208"/>
      <c r="J88" s="208"/>
      <c r="K88" s="208"/>
      <c r="L88" s="208"/>
      <c r="M88" s="208"/>
      <c r="N88" s="208"/>
      <c r="O88" s="208"/>
      <c r="P88" s="208"/>
      <c r="Q88" s="208"/>
      <c r="R88" s="208"/>
      <c r="S88" s="208"/>
      <c r="T88" s="208"/>
      <c r="U88" s="208"/>
      <c r="V88" s="208"/>
    </row>
    <row r="89" spans="1:22" ht="12" customHeight="1" x14ac:dyDescent="0.2">
      <c r="A89" s="216"/>
      <c r="B89" s="217"/>
      <c r="C89" s="218"/>
      <c r="D89" s="208"/>
      <c r="E89" s="208"/>
      <c r="F89" s="208"/>
      <c r="G89" s="208"/>
      <c r="H89" s="208"/>
      <c r="I89" s="208"/>
      <c r="J89" s="208"/>
      <c r="K89" s="208"/>
      <c r="L89" s="208"/>
      <c r="M89" s="208"/>
      <c r="N89" s="208"/>
      <c r="O89" s="208"/>
      <c r="P89" s="208"/>
      <c r="Q89" s="208"/>
      <c r="R89" s="208"/>
      <c r="S89" s="208"/>
      <c r="T89" s="208"/>
      <c r="U89" s="208"/>
      <c r="V89" s="208"/>
    </row>
    <row r="90" spans="1:22" ht="12" customHeight="1" x14ac:dyDescent="0.2">
      <c r="A90" s="216"/>
      <c r="B90" s="217"/>
      <c r="C90" s="218"/>
      <c r="D90" s="208"/>
      <c r="E90" s="208"/>
      <c r="F90" s="208"/>
      <c r="G90" s="208"/>
      <c r="H90" s="208"/>
      <c r="I90" s="208"/>
      <c r="J90" s="208"/>
      <c r="K90" s="208"/>
      <c r="L90" s="208"/>
      <c r="M90" s="208"/>
      <c r="N90" s="208"/>
      <c r="O90" s="208"/>
      <c r="P90" s="208"/>
      <c r="Q90" s="208"/>
      <c r="R90" s="208"/>
      <c r="S90" s="208"/>
      <c r="T90" s="208"/>
      <c r="U90" s="208"/>
      <c r="V90" s="208"/>
    </row>
    <row r="91" spans="1:22" ht="12" customHeight="1" x14ac:dyDescent="0.2">
      <c r="A91" s="216"/>
      <c r="B91" s="217"/>
      <c r="C91" s="218"/>
      <c r="D91" s="208"/>
      <c r="E91" s="208"/>
      <c r="F91" s="208"/>
      <c r="G91" s="208"/>
      <c r="H91" s="208"/>
      <c r="I91" s="208"/>
      <c r="J91" s="208"/>
      <c r="K91" s="208"/>
      <c r="L91" s="208"/>
      <c r="M91" s="208"/>
      <c r="N91" s="208"/>
      <c r="O91" s="208"/>
      <c r="P91" s="208"/>
      <c r="Q91" s="208"/>
      <c r="R91" s="208"/>
      <c r="S91" s="208"/>
      <c r="T91" s="208"/>
      <c r="U91" s="208"/>
      <c r="V91" s="208"/>
    </row>
    <row r="92" spans="1:22" ht="12" customHeight="1" x14ac:dyDescent="0.2">
      <c r="A92" s="216"/>
      <c r="B92" s="217"/>
      <c r="C92" s="218"/>
      <c r="D92" s="208"/>
      <c r="E92" s="208"/>
      <c r="F92" s="208"/>
      <c r="G92" s="208"/>
      <c r="H92" s="208"/>
      <c r="I92" s="208"/>
      <c r="J92" s="208"/>
      <c r="K92" s="208"/>
      <c r="L92" s="208"/>
      <c r="M92" s="208"/>
      <c r="N92" s="208"/>
      <c r="O92" s="208"/>
      <c r="P92" s="208"/>
      <c r="Q92" s="208"/>
      <c r="R92" s="208"/>
      <c r="S92" s="208"/>
      <c r="T92" s="208"/>
      <c r="U92" s="208"/>
      <c r="V92" s="208"/>
    </row>
    <row r="93" spans="1:22" ht="12" customHeight="1" x14ac:dyDescent="0.2">
      <c r="A93" s="216"/>
      <c r="B93" s="217"/>
      <c r="C93" s="218"/>
      <c r="D93" s="208"/>
      <c r="E93" s="208"/>
      <c r="F93" s="208"/>
      <c r="G93" s="208"/>
      <c r="H93" s="208"/>
      <c r="I93" s="208"/>
      <c r="J93" s="208"/>
      <c r="K93" s="208"/>
      <c r="L93" s="208"/>
      <c r="M93" s="208"/>
      <c r="N93" s="208"/>
      <c r="O93" s="208"/>
      <c r="P93" s="208"/>
      <c r="Q93" s="208"/>
      <c r="R93" s="208"/>
      <c r="S93" s="208"/>
      <c r="T93" s="208"/>
      <c r="U93" s="208"/>
      <c r="V93" s="208"/>
    </row>
    <row r="94" spans="1:22" ht="12" customHeight="1" x14ac:dyDescent="0.2">
      <c r="A94" s="216"/>
      <c r="B94" s="217"/>
      <c r="C94" s="218"/>
      <c r="D94" s="208"/>
      <c r="E94" s="208"/>
      <c r="F94" s="208"/>
      <c r="G94" s="208"/>
      <c r="H94" s="208"/>
      <c r="I94" s="208"/>
      <c r="J94" s="208"/>
      <c r="K94" s="208"/>
      <c r="L94" s="208"/>
      <c r="M94" s="208"/>
      <c r="N94" s="208"/>
      <c r="O94" s="208"/>
      <c r="P94" s="208"/>
      <c r="Q94" s="208"/>
      <c r="R94" s="208"/>
      <c r="S94" s="208"/>
      <c r="T94" s="208"/>
      <c r="U94" s="208"/>
      <c r="V94" s="208"/>
    </row>
    <row r="95" spans="1:22" ht="12" customHeight="1" x14ac:dyDescent="0.2">
      <c r="A95" s="216"/>
      <c r="B95" s="217"/>
      <c r="C95" s="218"/>
      <c r="D95" s="208"/>
      <c r="E95" s="208"/>
      <c r="F95" s="208"/>
      <c r="G95" s="208"/>
      <c r="H95" s="208"/>
      <c r="I95" s="208"/>
      <c r="J95" s="208"/>
      <c r="K95" s="208"/>
      <c r="L95" s="208"/>
      <c r="M95" s="208"/>
      <c r="N95" s="208"/>
      <c r="O95" s="208"/>
      <c r="P95" s="208"/>
      <c r="Q95" s="208"/>
      <c r="R95" s="208"/>
      <c r="S95" s="208"/>
      <c r="T95" s="208"/>
      <c r="U95" s="208"/>
      <c r="V95" s="208"/>
    </row>
    <row r="96" spans="1:22" ht="12" customHeight="1" x14ac:dyDescent="0.2">
      <c r="A96" s="216"/>
      <c r="B96" s="217"/>
      <c r="C96" s="218"/>
      <c r="D96" s="208"/>
      <c r="E96" s="208"/>
      <c r="F96" s="208"/>
      <c r="G96" s="208"/>
      <c r="H96" s="208"/>
      <c r="I96" s="208"/>
      <c r="J96" s="208"/>
      <c r="K96" s="208"/>
      <c r="L96" s="208"/>
      <c r="M96" s="208"/>
      <c r="N96" s="208"/>
      <c r="O96" s="208"/>
      <c r="P96" s="208"/>
      <c r="Q96" s="208"/>
      <c r="R96" s="208"/>
      <c r="S96" s="208"/>
      <c r="T96" s="208"/>
      <c r="U96" s="208"/>
      <c r="V96" s="208"/>
    </row>
    <row r="97" spans="1:22" ht="12" customHeight="1" x14ac:dyDescent="0.2">
      <c r="A97" s="216"/>
      <c r="B97" s="217"/>
      <c r="C97" s="218"/>
      <c r="D97" s="208"/>
      <c r="E97" s="208"/>
      <c r="F97" s="208"/>
      <c r="G97" s="208"/>
      <c r="H97" s="208"/>
      <c r="I97" s="208"/>
      <c r="J97" s="208"/>
      <c r="K97" s="208"/>
      <c r="L97" s="208"/>
      <c r="M97" s="208"/>
      <c r="N97" s="208"/>
      <c r="O97" s="208"/>
      <c r="P97" s="208"/>
      <c r="Q97" s="208"/>
      <c r="R97" s="208"/>
      <c r="S97" s="208"/>
      <c r="T97" s="208"/>
      <c r="U97" s="208"/>
      <c r="V97" s="208"/>
    </row>
    <row r="98" spans="1:22" ht="12" customHeight="1" x14ac:dyDescent="0.2">
      <c r="A98" s="216"/>
      <c r="B98" s="217"/>
      <c r="C98" s="218"/>
      <c r="D98" s="208"/>
      <c r="E98" s="208"/>
      <c r="F98" s="208"/>
      <c r="G98" s="208"/>
      <c r="H98" s="208"/>
      <c r="I98" s="208"/>
      <c r="J98" s="208"/>
      <c r="K98" s="208"/>
      <c r="L98" s="208"/>
      <c r="M98" s="208"/>
      <c r="N98" s="208"/>
      <c r="O98" s="208"/>
      <c r="P98" s="208"/>
      <c r="Q98" s="208"/>
      <c r="R98" s="208"/>
      <c r="S98" s="208"/>
      <c r="T98" s="208"/>
      <c r="U98" s="208"/>
      <c r="V98" s="208"/>
    </row>
    <row r="99" spans="1:22" ht="12" customHeight="1" x14ac:dyDescent="0.2">
      <c r="A99" s="216"/>
      <c r="B99" s="217"/>
      <c r="C99" s="218"/>
      <c r="D99" s="208"/>
      <c r="E99" s="208"/>
      <c r="F99" s="208"/>
      <c r="G99" s="208"/>
      <c r="H99" s="208"/>
      <c r="I99" s="208"/>
      <c r="J99" s="208"/>
      <c r="K99" s="208"/>
      <c r="L99" s="208"/>
      <c r="M99" s="208"/>
      <c r="N99" s="208"/>
      <c r="O99" s="208"/>
      <c r="P99" s="208"/>
      <c r="Q99" s="208"/>
      <c r="R99" s="208"/>
      <c r="S99" s="208"/>
      <c r="T99" s="208"/>
      <c r="U99" s="208"/>
      <c r="V99" s="208"/>
    </row>
    <row r="100" spans="1:22" ht="12" customHeight="1" x14ac:dyDescent="0.2">
      <c r="A100" s="216"/>
      <c r="B100" s="217"/>
      <c r="C100" s="218"/>
      <c r="D100" s="208"/>
      <c r="E100" s="208"/>
      <c r="F100" s="208"/>
      <c r="G100" s="208"/>
      <c r="H100" s="208"/>
      <c r="I100" s="208"/>
      <c r="J100" s="208"/>
      <c r="K100" s="208"/>
      <c r="L100" s="208"/>
      <c r="M100" s="208"/>
      <c r="N100" s="208"/>
      <c r="O100" s="208"/>
      <c r="P100" s="208"/>
      <c r="Q100" s="208"/>
      <c r="R100" s="208"/>
      <c r="S100" s="208"/>
      <c r="T100" s="208"/>
      <c r="U100" s="208"/>
      <c r="V100" s="208"/>
    </row>
    <row r="101" spans="1:22" ht="12" customHeight="1" x14ac:dyDescent="0.2">
      <c r="A101" s="216"/>
      <c r="B101" s="217"/>
      <c r="C101" s="218"/>
      <c r="D101" s="208"/>
      <c r="E101" s="208"/>
      <c r="F101" s="208"/>
      <c r="G101" s="208"/>
      <c r="H101" s="208"/>
      <c r="I101" s="208"/>
      <c r="J101" s="208"/>
      <c r="K101" s="208"/>
      <c r="L101" s="208"/>
      <c r="M101" s="208"/>
      <c r="N101" s="208"/>
      <c r="O101" s="208"/>
      <c r="P101" s="208"/>
      <c r="Q101" s="208"/>
      <c r="R101" s="208"/>
      <c r="S101" s="208"/>
      <c r="T101" s="208"/>
      <c r="U101" s="208"/>
      <c r="V101" s="208"/>
    </row>
    <row r="102" spans="1:22" ht="12" customHeight="1" x14ac:dyDescent="0.2">
      <c r="A102" s="216"/>
      <c r="B102" s="217"/>
      <c r="C102" s="218"/>
      <c r="D102" s="208"/>
      <c r="E102" s="208"/>
      <c r="F102" s="208"/>
      <c r="G102" s="208"/>
      <c r="H102" s="208"/>
      <c r="I102" s="208"/>
      <c r="J102" s="208"/>
      <c r="K102" s="208"/>
      <c r="L102" s="208"/>
      <c r="M102" s="208"/>
      <c r="N102" s="208"/>
      <c r="O102" s="208"/>
      <c r="P102" s="208"/>
      <c r="Q102" s="208"/>
      <c r="R102" s="208"/>
      <c r="S102" s="208"/>
      <c r="T102" s="208"/>
      <c r="U102" s="208"/>
      <c r="V102" s="208"/>
    </row>
    <row r="103" spans="1:22" ht="12" customHeight="1" x14ac:dyDescent="0.2">
      <c r="A103" s="216"/>
      <c r="B103" s="217"/>
      <c r="C103" s="218"/>
      <c r="D103" s="208"/>
      <c r="E103" s="208"/>
      <c r="F103" s="208"/>
      <c r="G103" s="208"/>
      <c r="H103" s="208"/>
      <c r="I103" s="208"/>
      <c r="J103" s="208"/>
      <c r="K103" s="208"/>
      <c r="L103" s="208"/>
      <c r="M103" s="208"/>
      <c r="N103" s="208"/>
      <c r="O103" s="208"/>
      <c r="P103" s="208"/>
      <c r="Q103" s="208"/>
      <c r="R103" s="208"/>
      <c r="S103" s="208"/>
      <c r="T103" s="208"/>
      <c r="U103" s="208"/>
      <c r="V103" s="208"/>
    </row>
    <row r="104" spans="1:22" ht="12" customHeight="1" x14ac:dyDescent="0.2">
      <c r="A104" s="216"/>
      <c r="B104" s="217"/>
      <c r="C104" s="218"/>
      <c r="D104" s="208"/>
      <c r="E104" s="208"/>
      <c r="F104" s="208"/>
      <c r="G104" s="208"/>
      <c r="H104" s="208"/>
      <c r="I104" s="208"/>
      <c r="J104" s="208"/>
      <c r="K104" s="208"/>
      <c r="L104" s="208"/>
      <c r="M104" s="208"/>
      <c r="N104" s="208"/>
      <c r="O104" s="208"/>
      <c r="P104" s="208"/>
      <c r="Q104" s="208"/>
      <c r="R104" s="208"/>
      <c r="S104" s="208"/>
      <c r="T104" s="208"/>
      <c r="U104" s="208"/>
      <c r="V104" s="208"/>
    </row>
    <row r="105" spans="1:22" ht="12" customHeight="1" x14ac:dyDescent="0.2">
      <c r="A105" s="216"/>
      <c r="B105" s="217"/>
      <c r="C105" s="218"/>
      <c r="D105" s="208"/>
      <c r="E105" s="208"/>
      <c r="F105" s="208"/>
      <c r="G105" s="208"/>
      <c r="H105" s="208"/>
      <c r="I105" s="208"/>
      <c r="J105" s="208"/>
      <c r="K105" s="208"/>
      <c r="L105" s="208"/>
      <c r="M105" s="208"/>
      <c r="N105" s="208"/>
      <c r="O105" s="208"/>
      <c r="P105" s="208"/>
      <c r="Q105" s="208"/>
      <c r="R105" s="208"/>
      <c r="S105" s="208"/>
      <c r="T105" s="208"/>
      <c r="U105" s="208"/>
      <c r="V105" s="208"/>
    </row>
    <row r="106" spans="1:22" ht="12" customHeight="1" x14ac:dyDescent="0.2">
      <c r="A106" s="216"/>
      <c r="B106" s="217"/>
      <c r="C106" s="218"/>
      <c r="D106" s="208"/>
      <c r="E106" s="208"/>
      <c r="F106" s="208"/>
      <c r="G106" s="208"/>
      <c r="H106" s="208"/>
      <c r="I106" s="208"/>
      <c r="J106" s="208"/>
      <c r="K106" s="208"/>
      <c r="L106" s="208"/>
      <c r="M106" s="208"/>
      <c r="N106" s="208"/>
      <c r="O106" s="208"/>
      <c r="P106" s="208"/>
      <c r="Q106" s="208"/>
      <c r="R106" s="208"/>
      <c r="S106" s="208"/>
      <c r="T106" s="208"/>
      <c r="U106" s="208"/>
      <c r="V106" s="208"/>
    </row>
    <row r="107" spans="1:22" ht="12" customHeight="1" x14ac:dyDescent="0.2">
      <c r="A107" s="216"/>
      <c r="B107" s="217"/>
      <c r="C107" s="218"/>
      <c r="D107" s="208"/>
      <c r="E107" s="208"/>
      <c r="F107" s="208"/>
      <c r="G107" s="208"/>
      <c r="H107" s="208"/>
      <c r="I107" s="208"/>
      <c r="J107" s="208"/>
      <c r="K107" s="208"/>
      <c r="L107" s="208"/>
      <c r="M107" s="208"/>
      <c r="N107" s="208"/>
      <c r="O107" s="208"/>
      <c r="P107" s="208"/>
      <c r="Q107" s="208"/>
      <c r="R107" s="208"/>
      <c r="S107" s="208"/>
      <c r="T107" s="208"/>
      <c r="U107" s="208"/>
      <c r="V107" s="208"/>
    </row>
    <row r="108" spans="1:22" ht="12" customHeight="1" x14ac:dyDescent="0.2">
      <c r="A108" s="216"/>
      <c r="B108" s="217"/>
      <c r="C108" s="218"/>
      <c r="D108" s="208"/>
      <c r="E108" s="208"/>
      <c r="F108" s="208"/>
      <c r="G108" s="208"/>
      <c r="H108" s="208"/>
      <c r="I108" s="208"/>
      <c r="J108" s="208"/>
      <c r="K108" s="208"/>
      <c r="L108" s="208"/>
      <c r="M108" s="208"/>
      <c r="N108" s="208"/>
      <c r="O108" s="208"/>
      <c r="P108" s="208"/>
      <c r="Q108" s="208"/>
      <c r="R108" s="208"/>
      <c r="S108" s="208"/>
      <c r="T108" s="208"/>
      <c r="U108" s="208"/>
      <c r="V108" s="208"/>
    </row>
    <row r="109" spans="1:22" ht="12" customHeight="1" x14ac:dyDescent="0.2">
      <c r="A109" s="216"/>
      <c r="B109" s="217"/>
      <c r="C109" s="218"/>
      <c r="D109" s="208"/>
      <c r="E109" s="208"/>
      <c r="F109" s="208"/>
      <c r="G109" s="208"/>
      <c r="H109" s="208"/>
      <c r="I109" s="208"/>
      <c r="J109" s="208"/>
      <c r="K109" s="208"/>
      <c r="L109" s="208"/>
      <c r="M109" s="208"/>
      <c r="N109" s="208"/>
      <c r="O109" s="208"/>
      <c r="P109" s="208"/>
      <c r="Q109" s="208"/>
      <c r="R109" s="208"/>
      <c r="S109" s="208"/>
      <c r="T109" s="208"/>
      <c r="U109" s="208"/>
      <c r="V109" s="208"/>
    </row>
    <row r="110" spans="1:22" ht="12" customHeight="1" x14ac:dyDescent="0.2">
      <c r="A110" s="216"/>
      <c r="B110" s="217"/>
      <c r="C110" s="218"/>
      <c r="D110" s="208"/>
      <c r="E110" s="208"/>
      <c r="F110" s="208"/>
      <c r="G110" s="208"/>
      <c r="H110" s="208"/>
      <c r="I110" s="208"/>
      <c r="J110" s="208"/>
      <c r="K110" s="208"/>
      <c r="L110" s="208"/>
      <c r="M110" s="208"/>
      <c r="N110" s="208"/>
      <c r="O110" s="208"/>
      <c r="P110" s="208"/>
      <c r="Q110" s="208"/>
      <c r="R110" s="208"/>
      <c r="S110" s="208"/>
      <c r="T110" s="208"/>
      <c r="U110" s="208"/>
      <c r="V110" s="208"/>
    </row>
    <row r="111" spans="1:22" ht="12" customHeight="1" x14ac:dyDescent="0.2">
      <c r="A111" s="216"/>
      <c r="B111" s="217"/>
      <c r="C111" s="218"/>
      <c r="D111" s="208"/>
      <c r="E111" s="208"/>
      <c r="F111" s="208"/>
      <c r="G111" s="208"/>
      <c r="H111" s="208"/>
      <c r="I111" s="208"/>
      <c r="J111" s="208"/>
      <c r="K111" s="208"/>
      <c r="L111" s="208"/>
      <c r="M111" s="208"/>
      <c r="N111" s="208"/>
      <c r="O111" s="208"/>
      <c r="P111" s="208"/>
      <c r="Q111" s="208"/>
      <c r="R111" s="208"/>
      <c r="S111" s="208"/>
      <c r="T111" s="208"/>
      <c r="U111" s="208"/>
      <c r="V111" s="208"/>
    </row>
    <row r="112" spans="1:22" ht="12" customHeight="1" x14ac:dyDescent="0.2">
      <c r="A112" s="216"/>
      <c r="B112" s="217"/>
      <c r="C112" s="218"/>
      <c r="D112" s="208"/>
      <c r="E112" s="208"/>
      <c r="F112" s="208"/>
      <c r="G112" s="208"/>
      <c r="H112" s="208"/>
      <c r="I112" s="208"/>
      <c r="J112" s="208"/>
      <c r="K112" s="208"/>
      <c r="L112" s="208"/>
      <c r="M112" s="208"/>
      <c r="N112" s="208"/>
      <c r="O112" s="208"/>
      <c r="P112" s="208"/>
      <c r="Q112" s="208"/>
      <c r="R112" s="208"/>
      <c r="S112" s="208"/>
      <c r="T112" s="208"/>
      <c r="U112" s="208"/>
      <c r="V112" s="208"/>
    </row>
    <row r="113" spans="1:22" ht="12" customHeight="1" x14ac:dyDescent="0.2">
      <c r="A113" s="216"/>
      <c r="B113" s="217"/>
      <c r="C113" s="218"/>
      <c r="D113" s="208"/>
      <c r="E113" s="208"/>
      <c r="F113" s="208"/>
      <c r="G113" s="208"/>
      <c r="H113" s="208"/>
      <c r="I113" s="208"/>
      <c r="J113" s="208"/>
      <c r="K113" s="208"/>
      <c r="L113" s="208"/>
      <c r="M113" s="208"/>
      <c r="N113" s="208"/>
      <c r="O113" s="208"/>
      <c r="P113" s="208"/>
      <c r="Q113" s="208"/>
      <c r="R113" s="208"/>
      <c r="S113" s="208"/>
      <c r="T113" s="208"/>
      <c r="U113" s="208"/>
      <c r="V113" s="208"/>
    </row>
    <row r="114" spans="1:22" ht="12" customHeight="1" x14ac:dyDescent="0.2">
      <c r="A114" s="216"/>
      <c r="B114" s="217"/>
      <c r="C114" s="218"/>
      <c r="D114" s="208"/>
      <c r="E114" s="208"/>
      <c r="F114" s="208"/>
      <c r="G114" s="208"/>
      <c r="H114" s="208"/>
      <c r="I114" s="208"/>
      <c r="J114" s="208"/>
      <c r="K114" s="208"/>
      <c r="L114" s="208"/>
      <c r="M114" s="208"/>
      <c r="N114" s="208"/>
      <c r="O114" s="208"/>
      <c r="P114" s="208"/>
      <c r="Q114" s="208"/>
      <c r="R114" s="208"/>
      <c r="S114" s="208"/>
      <c r="T114" s="208"/>
      <c r="U114" s="208"/>
      <c r="V114" s="208"/>
    </row>
    <row r="115" spans="1:22" ht="12" customHeight="1" x14ac:dyDescent="0.2">
      <c r="A115" s="216"/>
      <c r="B115" s="217"/>
      <c r="C115" s="218"/>
      <c r="D115" s="208"/>
      <c r="E115" s="208"/>
      <c r="F115" s="208"/>
      <c r="G115" s="208"/>
      <c r="H115" s="208"/>
      <c r="I115" s="208"/>
      <c r="J115" s="208"/>
      <c r="K115" s="208"/>
      <c r="L115" s="208"/>
      <c r="M115" s="208"/>
      <c r="N115" s="208"/>
      <c r="O115" s="208"/>
      <c r="P115" s="208"/>
      <c r="Q115" s="208"/>
      <c r="R115" s="208"/>
      <c r="S115" s="208"/>
      <c r="T115" s="208"/>
      <c r="U115" s="208"/>
      <c r="V115" s="208"/>
    </row>
    <row r="116" spans="1:22" ht="12" customHeight="1" x14ac:dyDescent="0.2">
      <c r="A116" s="216"/>
      <c r="B116" s="217"/>
      <c r="C116" s="218"/>
      <c r="D116" s="208"/>
      <c r="E116" s="208"/>
      <c r="F116" s="208"/>
      <c r="G116" s="208"/>
      <c r="H116" s="208"/>
      <c r="I116" s="208"/>
      <c r="J116" s="208"/>
      <c r="K116" s="208"/>
      <c r="L116" s="208"/>
      <c r="M116" s="208"/>
      <c r="N116" s="208"/>
      <c r="O116" s="208"/>
      <c r="P116" s="208"/>
      <c r="Q116" s="208"/>
      <c r="R116" s="208"/>
      <c r="S116" s="208"/>
      <c r="T116" s="208"/>
      <c r="U116" s="208"/>
      <c r="V116" s="208"/>
    </row>
    <row r="117" spans="1:22" ht="12" customHeight="1" x14ac:dyDescent="0.2">
      <c r="A117" s="216"/>
      <c r="B117" s="217"/>
      <c r="C117" s="218"/>
      <c r="D117" s="208"/>
      <c r="E117" s="208"/>
      <c r="F117" s="208"/>
      <c r="G117" s="208"/>
      <c r="H117" s="208"/>
      <c r="I117" s="208"/>
      <c r="J117" s="208"/>
      <c r="K117" s="208"/>
      <c r="L117" s="208"/>
      <c r="M117" s="208"/>
      <c r="N117" s="208"/>
      <c r="O117" s="208"/>
      <c r="P117" s="208"/>
      <c r="Q117" s="208"/>
      <c r="R117" s="208"/>
      <c r="S117" s="208"/>
      <c r="T117" s="208"/>
      <c r="U117" s="208"/>
      <c r="V117" s="208"/>
    </row>
    <row r="118" spans="1:22" ht="12" customHeight="1" x14ac:dyDescent="0.2">
      <c r="A118" s="216"/>
      <c r="B118" s="217"/>
      <c r="C118" s="218"/>
      <c r="D118" s="208"/>
      <c r="E118" s="208"/>
      <c r="F118" s="208"/>
      <c r="G118" s="208"/>
      <c r="H118" s="208"/>
      <c r="I118" s="208"/>
      <c r="J118" s="208"/>
      <c r="K118" s="208"/>
      <c r="L118" s="208"/>
      <c r="M118" s="208"/>
      <c r="N118" s="208"/>
      <c r="O118" s="208"/>
      <c r="P118" s="208"/>
      <c r="Q118" s="208"/>
      <c r="R118" s="208"/>
      <c r="S118" s="208"/>
      <c r="T118" s="208"/>
      <c r="U118" s="208"/>
      <c r="V118" s="208"/>
    </row>
    <row r="119" spans="1:22" ht="12" customHeight="1" x14ac:dyDescent="0.2">
      <c r="A119" s="216"/>
      <c r="B119" s="217"/>
      <c r="C119" s="218"/>
      <c r="D119" s="208"/>
      <c r="E119" s="208"/>
      <c r="F119" s="208"/>
      <c r="G119" s="208"/>
      <c r="H119" s="208"/>
      <c r="I119" s="208"/>
      <c r="J119" s="208"/>
      <c r="K119" s="208"/>
      <c r="L119" s="208"/>
      <c r="M119" s="208"/>
      <c r="N119" s="208"/>
      <c r="O119" s="208"/>
      <c r="P119" s="208"/>
      <c r="Q119" s="208"/>
      <c r="R119" s="208"/>
      <c r="S119" s="208"/>
      <c r="T119" s="208"/>
      <c r="U119" s="208"/>
      <c r="V119" s="208"/>
    </row>
    <row r="120" spans="1:22" ht="12" customHeight="1" x14ac:dyDescent="0.2">
      <c r="A120" s="216"/>
      <c r="B120" s="217"/>
      <c r="C120" s="218"/>
      <c r="D120" s="208"/>
      <c r="E120" s="208"/>
      <c r="F120" s="208"/>
      <c r="G120" s="208"/>
      <c r="H120" s="208"/>
      <c r="I120" s="208"/>
      <c r="J120" s="208"/>
      <c r="K120" s="208"/>
      <c r="L120" s="208"/>
      <c r="M120" s="208"/>
      <c r="N120" s="208"/>
      <c r="O120" s="208"/>
      <c r="P120" s="208"/>
      <c r="Q120" s="208"/>
      <c r="R120" s="208"/>
      <c r="S120" s="208"/>
      <c r="T120" s="208"/>
      <c r="U120" s="208"/>
      <c r="V120" s="208"/>
    </row>
    <row r="121" spans="1:22" ht="12" customHeight="1" x14ac:dyDescent="0.2">
      <c r="A121" s="216"/>
      <c r="B121" s="217"/>
      <c r="C121" s="218"/>
      <c r="D121" s="208"/>
      <c r="E121" s="208"/>
      <c r="F121" s="208"/>
      <c r="G121" s="208"/>
      <c r="H121" s="208"/>
      <c r="I121" s="208"/>
      <c r="J121" s="208"/>
      <c r="K121" s="208"/>
      <c r="L121" s="208"/>
      <c r="M121" s="208"/>
      <c r="N121" s="208"/>
      <c r="O121" s="208"/>
      <c r="P121" s="208"/>
      <c r="Q121" s="208"/>
      <c r="R121" s="208"/>
      <c r="S121" s="208"/>
      <c r="T121" s="208"/>
      <c r="U121" s="208"/>
      <c r="V121" s="208"/>
    </row>
    <row r="122" spans="1:22" ht="12" customHeight="1" x14ac:dyDescent="0.2">
      <c r="A122" s="216"/>
      <c r="B122" s="217"/>
      <c r="C122" s="218"/>
      <c r="D122" s="208"/>
      <c r="E122" s="208"/>
      <c r="F122" s="208"/>
      <c r="G122" s="208"/>
      <c r="H122" s="208"/>
      <c r="I122" s="208"/>
      <c r="J122" s="208"/>
      <c r="K122" s="208"/>
      <c r="L122" s="208"/>
      <c r="M122" s="208"/>
      <c r="N122" s="208"/>
      <c r="O122" s="208"/>
      <c r="P122" s="208"/>
      <c r="Q122" s="208"/>
      <c r="R122" s="208"/>
      <c r="S122" s="208"/>
      <c r="T122" s="208"/>
      <c r="U122" s="208"/>
      <c r="V122" s="208"/>
    </row>
    <row r="123" spans="1:22" ht="12" customHeight="1" x14ac:dyDescent="0.2">
      <c r="A123" s="216"/>
      <c r="B123" s="217"/>
      <c r="C123" s="218"/>
      <c r="D123" s="208"/>
      <c r="E123" s="208"/>
      <c r="F123" s="208"/>
      <c r="G123" s="208"/>
      <c r="H123" s="208"/>
      <c r="I123" s="208"/>
      <c r="J123" s="208"/>
      <c r="K123" s="208"/>
      <c r="L123" s="208"/>
      <c r="M123" s="208"/>
      <c r="N123" s="208"/>
      <c r="O123" s="208"/>
      <c r="P123" s="208"/>
      <c r="Q123" s="208"/>
      <c r="R123" s="208"/>
      <c r="S123" s="208"/>
      <c r="T123" s="208"/>
      <c r="U123" s="208"/>
      <c r="V123" s="208"/>
    </row>
    <row r="124" spans="1:22" ht="12" customHeight="1" x14ac:dyDescent="0.2">
      <c r="A124" s="216"/>
      <c r="B124" s="217"/>
      <c r="C124" s="218"/>
      <c r="D124" s="208"/>
      <c r="E124" s="208"/>
      <c r="F124" s="208"/>
      <c r="G124" s="208"/>
      <c r="H124" s="208"/>
      <c r="I124" s="208"/>
      <c r="J124" s="208"/>
      <c r="K124" s="208"/>
      <c r="L124" s="208"/>
      <c r="M124" s="208"/>
      <c r="N124" s="208"/>
      <c r="O124" s="208"/>
      <c r="P124" s="208"/>
      <c r="Q124" s="208"/>
      <c r="R124" s="208"/>
      <c r="S124" s="208"/>
      <c r="T124" s="208"/>
      <c r="U124" s="208"/>
      <c r="V124" s="208"/>
    </row>
    <row r="125" spans="1:22" ht="12" customHeight="1" x14ac:dyDescent="0.2">
      <c r="A125" s="216"/>
      <c r="B125" s="217"/>
      <c r="C125" s="218"/>
      <c r="D125" s="208"/>
      <c r="E125" s="208"/>
      <c r="F125" s="208"/>
      <c r="G125" s="208"/>
      <c r="H125" s="208"/>
      <c r="I125" s="208"/>
      <c r="J125" s="208"/>
      <c r="K125" s="208"/>
      <c r="L125" s="208"/>
      <c r="M125" s="208"/>
      <c r="N125" s="208"/>
      <c r="O125" s="208"/>
      <c r="P125" s="208"/>
      <c r="Q125" s="208"/>
      <c r="R125" s="208"/>
      <c r="S125" s="208"/>
      <c r="T125" s="208"/>
      <c r="U125" s="208"/>
      <c r="V125" s="208"/>
    </row>
    <row r="126" spans="1:22" ht="12" customHeight="1" x14ac:dyDescent="0.2">
      <c r="A126" s="216"/>
      <c r="B126" s="217"/>
      <c r="C126" s="218"/>
      <c r="D126" s="208"/>
      <c r="E126" s="208"/>
      <c r="F126" s="208"/>
      <c r="G126" s="208"/>
      <c r="H126" s="208"/>
      <c r="I126" s="208"/>
      <c r="J126" s="208"/>
      <c r="K126" s="208"/>
      <c r="L126" s="208"/>
      <c r="M126" s="208"/>
      <c r="N126" s="208"/>
      <c r="O126" s="208"/>
      <c r="P126" s="208"/>
      <c r="Q126" s="208"/>
      <c r="R126" s="208"/>
      <c r="S126" s="208"/>
      <c r="T126" s="208"/>
      <c r="U126" s="208"/>
      <c r="V126" s="208"/>
    </row>
    <row r="127" spans="1:22" ht="12" customHeight="1" x14ac:dyDescent="0.2">
      <c r="A127" s="216"/>
      <c r="B127" s="217"/>
      <c r="C127" s="218"/>
      <c r="D127" s="208"/>
      <c r="E127" s="208"/>
      <c r="F127" s="208"/>
      <c r="G127" s="208"/>
      <c r="H127" s="208"/>
      <c r="I127" s="208"/>
      <c r="J127" s="208"/>
      <c r="K127" s="208"/>
      <c r="L127" s="208"/>
      <c r="M127" s="208"/>
      <c r="N127" s="208"/>
      <c r="O127" s="208"/>
      <c r="P127" s="208"/>
      <c r="Q127" s="208"/>
      <c r="R127" s="208"/>
      <c r="S127" s="208"/>
      <c r="T127" s="208"/>
      <c r="U127" s="208"/>
      <c r="V127" s="208"/>
    </row>
    <row r="128" spans="1:22" ht="12" customHeight="1" x14ac:dyDescent="0.2">
      <c r="A128" s="216"/>
      <c r="B128" s="217"/>
      <c r="C128" s="218"/>
      <c r="D128" s="208"/>
      <c r="E128" s="208"/>
      <c r="F128" s="208"/>
      <c r="G128" s="208"/>
      <c r="H128" s="208"/>
      <c r="I128" s="208"/>
      <c r="J128" s="208"/>
      <c r="K128" s="208"/>
      <c r="L128" s="208"/>
      <c r="M128" s="208"/>
      <c r="N128" s="208"/>
      <c r="O128" s="208"/>
      <c r="P128" s="208"/>
      <c r="Q128" s="208"/>
      <c r="R128" s="208"/>
      <c r="S128" s="208"/>
      <c r="T128" s="208"/>
      <c r="U128" s="208"/>
      <c r="V128" s="208"/>
    </row>
    <row r="129" spans="1:22" ht="12" customHeight="1" x14ac:dyDescent="0.2">
      <c r="A129" s="216"/>
      <c r="B129" s="217"/>
      <c r="C129" s="218"/>
      <c r="D129" s="208"/>
      <c r="E129" s="208"/>
      <c r="F129" s="208"/>
      <c r="G129" s="208"/>
      <c r="H129" s="208"/>
      <c r="I129" s="208"/>
      <c r="J129" s="208"/>
      <c r="K129" s="208"/>
      <c r="L129" s="208"/>
      <c r="M129" s="208"/>
      <c r="N129" s="208"/>
      <c r="O129" s="208"/>
      <c r="P129" s="208"/>
      <c r="Q129" s="208"/>
      <c r="R129" s="208"/>
      <c r="S129" s="208"/>
      <c r="T129" s="208"/>
      <c r="U129" s="208"/>
      <c r="V129" s="208"/>
    </row>
    <row r="130" spans="1:22" ht="12" customHeight="1" x14ac:dyDescent="0.2">
      <c r="A130" s="216"/>
      <c r="B130" s="217"/>
      <c r="C130" s="218"/>
      <c r="D130" s="208"/>
      <c r="E130" s="208"/>
      <c r="F130" s="208"/>
      <c r="G130" s="208"/>
      <c r="H130" s="208"/>
      <c r="I130" s="208"/>
      <c r="J130" s="208"/>
      <c r="K130" s="208"/>
      <c r="L130" s="208"/>
      <c r="M130" s="208"/>
      <c r="N130" s="208"/>
      <c r="O130" s="208"/>
      <c r="P130" s="208"/>
      <c r="Q130" s="208"/>
      <c r="R130" s="208"/>
      <c r="S130" s="208"/>
      <c r="T130" s="208"/>
      <c r="U130" s="208"/>
      <c r="V130" s="208"/>
    </row>
    <row r="131" spans="1:22" ht="12" customHeight="1" x14ac:dyDescent="0.2">
      <c r="A131" s="216"/>
      <c r="B131" s="217"/>
      <c r="C131" s="218"/>
      <c r="D131" s="208"/>
      <c r="E131" s="208"/>
      <c r="F131" s="208"/>
      <c r="G131" s="208"/>
      <c r="H131" s="208"/>
      <c r="I131" s="208"/>
      <c r="J131" s="208"/>
      <c r="K131" s="208"/>
      <c r="L131" s="208"/>
      <c r="M131" s="208"/>
      <c r="N131" s="208"/>
      <c r="O131" s="208"/>
      <c r="P131" s="208"/>
      <c r="Q131" s="208"/>
      <c r="R131" s="208"/>
      <c r="S131" s="208"/>
      <c r="T131" s="208"/>
      <c r="U131" s="208"/>
      <c r="V131" s="208"/>
    </row>
    <row r="132" spans="1:22" ht="12" customHeight="1" x14ac:dyDescent="0.2">
      <c r="A132" s="216"/>
      <c r="B132" s="217"/>
      <c r="C132" s="218"/>
      <c r="D132" s="208"/>
      <c r="E132" s="208"/>
      <c r="F132" s="208"/>
      <c r="G132" s="208"/>
      <c r="H132" s="208"/>
      <c r="I132" s="208"/>
      <c r="J132" s="208"/>
      <c r="K132" s="208"/>
      <c r="L132" s="208"/>
      <c r="M132" s="208"/>
      <c r="N132" s="208"/>
      <c r="O132" s="208"/>
      <c r="P132" s="208"/>
      <c r="Q132" s="208"/>
      <c r="R132" s="208"/>
      <c r="S132" s="208"/>
      <c r="T132" s="208"/>
      <c r="U132" s="208"/>
      <c r="V132" s="208"/>
    </row>
    <row r="133" spans="1:22" ht="12" customHeight="1" x14ac:dyDescent="0.2">
      <c r="A133" s="216"/>
      <c r="B133" s="217"/>
      <c r="C133" s="218"/>
      <c r="D133" s="208"/>
      <c r="E133" s="208"/>
      <c r="F133" s="208"/>
      <c r="G133" s="208"/>
      <c r="H133" s="208"/>
      <c r="I133" s="208"/>
      <c r="J133" s="208"/>
      <c r="K133" s="208"/>
      <c r="L133" s="208"/>
      <c r="M133" s="208"/>
      <c r="N133" s="208"/>
      <c r="O133" s="208"/>
      <c r="P133" s="208"/>
      <c r="Q133" s="208"/>
      <c r="R133" s="208"/>
      <c r="S133" s="208"/>
      <c r="T133" s="208"/>
      <c r="U133" s="208"/>
      <c r="V133" s="208"/>
    </row>
    <row r="134" spans="1:22" ht="12" customHeight="1" x14ac:dyDescent="0.2">
      <c r="A134" s="216"/>
      <c r="B134" s="217"/>
      <c r="C134" s="218"/>
      <c r="D134" s="208"/>
      <c r="E134" s="208"/>
      <c r="F134" s="208"/>
      <c r="G134" s="208"/>
      <c r="H134" s="208"/>
      <c r="I134" s="208"/>
      <c r="J134" s="208"/>
      <c r="K134" s="208"/>
      <c r="L134" s="208"/>
      <c r="M134" s="208"/>
      <c r="N134" s="208"/>
      <c r="O134" s="208"/>
      <c r="P134" s="208"/>
      <c r="Q134" s="208"/>
      <c r="R134" s="208"/>
      <c r="S134" s="208"/>
      <c r="T134" s="208"/>
      <c r="U134" s="208"/>
      <c r="V134" s="208"/>
    </row>
    <row r="135" spans="1:22" ht="12" customHeight="1" x14ac:dyDescent="0.2">
      <c r="A135" s="216"/>
      <c r="B135" s="217"/>
      <c r="C135" s="218"/>
      <c r="D135" s="208"/>
      <c r="E135" s="208"/>
      <c r="F135" s="208"/>
      <c r="G135" s="208"/>
      <c r="H135" s="208"/>
      <c r="I135" s="208"/>
      <c r="J135" s="208"/>
      <c r="K135" s="208"/>
      <c r="L135" s="208"/>
      <c r="M135" s="208"/>
      <c r="N135" s="208"/>
      <c r="O135" s="208"/>
      <c r="P135" s="208"/>
      <c r="Q135" s="208"/>
      <c r="R135" s="208"/>
      <c r="S135" s="208"/>
      <c r="T135" s="208"/>
      <c r="U135" s="208"/>
      <c r="V135" s="208"/>
    </row>
    <row r="136" spans="1:22" ht="12" customHeight="1" x14ac:dyDescent="0.2">
      <c r="A136" s="216"/>
      <c r="B136" s="217"/>
      <c r="C136" s="218"/>
      <c r="D136" s="208"/>
      <c r="E136" s="208"/>
      <c r="F136" s="208"/>
      <c r="G136" s="208"/>
      <c r="H136" s="208"/>
      <c r="I136" s="208"/>
      <c r="J136" s="208"/>
      <c r="K136" s="208"/>
      <c r="L136" s="208"/>
      <c r="M136" s="208"/>
      <c r="N136" s="208"/>
      <c r="O136" s="208"/>
      <c r="P136" s="208"/>
      <c r="Q136" s="208"/>
      <c r="R136" s="208"/>
      <c r="S136" s="208"/>
      <c r="T136" s="208"/>
      <c r="U136" s="208"/>
      <c r="V136" s="208"/>
    </row>
    <row r="137" spans="1:22" ht="12" customHeight="1" x14ac:dyDescent="0.2">
      <c r="A137" s="216"/>
      <c r="B137" s="217"/>
      <c r="C137" s="218"/>
      <c r="D137" s="208"/>
      <c r="E137" s="208"/>
      <c r="F137" s="208"/>
      <c r="G137" s="208"/>
      <c r="H137" s="208"/>
      <c r="I137" s="208"/>
      <c r="J137" s="208"/>
      <c r="K137" s="208"/>
      <c r="L137" s="208"/>
      <c r="M137" s="208"/>
      <c r="N137" s="208"/>
      <c r="O137" s="208"/>
      <c r="P137" s="208"/>
      <c r="Q137" s="208"/>
      <c r="R137" s="208"/>
      <c r="S137" s="208"/>
      <c r="T137" s="208"/>
      <c r="U137" s="208"/>
      <c r="V137" s="208"/>
    </row>
    <row r="138" spans="1:22" ht="12" customHeight="1" x14ac:dyDescent="0.2">
      <c r="A138" s="216"/>
      <c r="B138" s="217"/>
      <c r="C138" s="218"/>
      <c r="D138" s="208"/>
      <c r="E138" s="208"/>
      <c r="F138" s="208"/>
      <c r="G138" s="208"/>
      <c r="H138" s="208"/>
      <c r="I138" s="208"/>
      <c r="J138" s="208"/>
      <c r="K138" s="208"/>
      <c r="L138" s="208"/>
      <c r="M138" s="208"/>
      <c r="N138" s="208"/>
      <c r="O138" s="208"/>
      <c r="P138" s="208"/>
      <c r="Q138" s="208"/>
      <c r="R138" s="208"/>
      <c r="S138" s="208"/>
      <c r="T138" s="208"/>
      <c r="U138" s="208"/>
      <c r="V138" s="208"/>
    </row>
    <row r="139" spans="1:22" ht="12" customHeight="1" x14ac:dyDescent="0.2">
      <c r="A139" s="216"/>
      <c r="B139" s="217"/>
      <c r="C139" s="218"/>
      <c r="D139" s="208"/>
      <c r="E139" s="208"/>
      <c r="F139" s="208"/>
      <c r="G139" s="208"/>
      <c r="H139" s="208"/>
      <c r="I139" s="208"/>
      <c r="J139" s="208"/>
      <c r="K139" s="208"/>
      <c r="L139" s="208"/>
      <c r="M139" s="208"/>
      <c r="N139" s="208"/>
      <c r="O139" s="208"/>
      <c r="P139" s="208"/>
      <c r="Q139" s="208"/>
      <c r="R139" s="208"/>
      <c r="S139" s="208"/>
      <c r="T139" s="208"/>
      <c r="U139" s="208"/>
      <c r="V139" s="208"/>
    </row>
    <row r="140" spans="1:22" ht="12" customHeight="1" x14ac:dyDescent="0.2">
      <c r="A140" s="216"/>
      <c r="B140" s="217"/>
      <c r="C140" s="218"/>
      <c r="D140" s="208"/>
      <c r="E140" s="208"/>
      <c r="F140" s="208"/>
      <c r="G140" s="208"/>
      <c r="H140" s="208"/>
      <c r="I140" s="208"/>
      <c r="J140" s="208"/>
      <c r="K140" s="208"/>
      <c r="L140" s="208"/>
      <c r="M140" s="208"/>
      <c r="N140" s="208"/>
      <c r="O140" s="208"/>
      <c r="P140" s="208"/>
      <c r="Q140" s="208"/>
      <c r="R140" s="208"/>
      <c r="S140" s="208"/>
      <c r="T140" s="208"/>
      <c r="U140" s="208"/>
      <c r="V140" s="208"/>
    </row>
    <row r="141" spans="1:22" ht="12" customHeight="1" x14ac:dyDescent="0.2">
      <c r="A141" s="216"/>
      <c r="B141" s="217"/>
      <c r="C141" s="218"/>
      <c r="D141" s="208"/>
      <c r="E141" s="208"/>
      <c r="F141" s="208"/>
      <c r="G141" s="208"/>
      <c r="H141" s="208"/>
      <c r="I141" s="208"/>
      <c r="J141" s="208"/>
      <c r="K141" s="208"/>
      <c r="L141" s="208"/>
      <c r="M141" s="208"/>
      <c r="N141" s="208"/>
      <c r="O141" s="208"/>
      <c r="P141" s="208"/>
      <c r="Q141" s="208"/>
      <c r="R141" s="208"/>
      <c r="S141" s="208"/>
      <c r="T141" s="208"/>
      <c r="U141" s="208"/>
      <c r="V141" s="208"/>
    </row>
    <row r="142" spans="1:22" ht="12" customHeight="1" x14ac:dyDescent="0.2">
      <c r="A142" s="216"/>
      <c r="B142" s="217"/>
      <c r="C142" s="218"/>
      <c r="D142" s="208"/>
      <c r="E142" s="208"/>
      <c r="F142" s="208"/>
      <c r="G142" s="208"/>
      <c r="H142" s="208"/>
      <c r="I142" s="208"/>
      <c r="J142" s="208"/>
      <c r="K142" s="208"/>
      <c r="L142" s="208"/>
      <c r="M142" s="208"/>
      <c r="N142" s="208"/>
      <c r="O142" s="208"/>
      <c r="P142" s="208"/>
      <c r="Q142" s="208"/>
      <c r="R142" s="208"/>
      <c r="S142" s="208"/>
      <c r="T142" s="208"/>
      <c r="U142" s="208"/>
      <c r="V142" s="208"/>
    </row>
    <row r="143" spans="1:22" ht="12" customHeight="1" x14ac:dyDescent="0.2">
      <c r="A143" s="216"/>
      <c r="B143" s="217"/>
      <c r="C143" s="218"/>
      <c r="D143" s="208"/>
      <c r="E143" s="208"/>
      <c r="F143" s="208"/>
      <c r="G143" s="208"/>
      <c r="H143" s="208"/>
      <c r="I143" s="208"/>
      <c r="J143" s="208"/>
      <c r="K143" s="208"/>
      <c r="L143" s="208"/>
      <c r="M143" s="208"/>
      <c r="N143" s="208"/>
      <c r="O143" s="208"/>
      <c r="P143" s="208"/>
      <c r="Q143" s="208"/>
      <c r="R143" s="208"/>
      <c r="S143" s="208"/>
      <c r="T143" s="208"/>
      <c r="U143" s="208"/>
      <c r="V143" s="208"/>
    </row>
    <row r="144" spans="1:22" ht="12" customHeight="1" x14ac:dyDescent="0.2">
      <c r="A144" s="216"/>
      <c r="B144" s="217"/>
      <c r="C144" s="218"/>
      <c r="D144" s="208"/>
      <c r="E144" s="208"/>
      <c r="F144" s="208"/>
      <c r="G144" s="208"/>
      <c r="H144" s="208"/>
      <c r="I144" s="208"/>
      <c r="J144" s="208"/>
      <c r="K144" s="208"/>
      <c r="L144" s="208"/>
      <c r="M144" s="208"/>
      <c r="N144" s="208"/>
      <c r="O144" s="208"/>
      <c r="P144" s="208"/>
      <c r="Q144" s="208"/>
      <c r="R144" s="208"/>
      <c r="S144" s="208"/>
      <c r="T144" s="208"/>
      <c r="U144" s="208"/>
      <c r="V144" s="208"/>
    </row>
    <row r="145" spans="1:22" ht="12" customHeight="1" x14ac:dyDescent="0.2">
      <c r="A145" s="216"/>
      <c r="B145" s="217"/>
      <c r="C145" s="218"/>
      <c r="D145" s="208"/>
      <c r="E145" s="208"/>
      <c r="F145" s="208"/>
      <c r="G145" s="208"/>
      <c r="H145" s="208"/>
      <c r="I145" s="208"/>
      <c r="J145" s="208"/>
      <c r="K145" s="208"/>
      <c r="L145" s="208"/>
      <c r="M145" s="208"/>
      <c r="N145" s="208"/>
      <c r="O145" s="208"/>
      <c r="P145" s="208"/>
      <c r="Q145" s="208"/>
      <c r="R145" s="208"/>
      <c r="S145" s="208"/>
      <c r="T145" s="208"/>
      <c r="U145" s="208"/>
      <c r="V145" s="208"/>
    </row>
    <row r="146" spans="1:22" ht="12" customHeight="1" x14ac:dyDescent="0.2">
      <c r="A146" s="216"/>
      <c r="B146" s="217"/>
      <c r="C146" s="218"/>
      <c r="D146" s="208"/>
      <c r="E146" s="208"/>
      <c r="F146" s="208"/>
      <c r="G146" s="208"/>
      <c r="H146" s="208"/>
      <c r="I146" s="208"/>
      <c r="J146" s="208"/>
      <c r="K146" s="208"/>
      <c r="L146" s="208"/>
      <c r="M146" s="208"/>
      <c r="N146" s="208"/>
      <c r="O146" s="208"/>
      <c r="P146" s="208"/>
      <c r="Q146" s="208"/>
      <c r="R146" s="208"/>
      <c r="S146" s="208"/>
      <c r="T146" s="208"/>
      <c r="U146" s="208"/>
      <c r="V146" s="208"/>
    </row>
    <row r="147" spans="1:22" ht="12" customHeight="1" x14ac:dyDescent="0.2">
      <c r="A147" s="216"/>
      <c r="B147" s="217"/>
      <c r="C147" s="218"/>
      <c r="D147" s="208"/>
      <c r="E147" s="208"/>
      <c r="F147" s="208"/>
      <c r="G147" s="208"/>
      <c r="H147" s="208"/>
      <c r="I147" s="208"/>
      <c r="J147" s="208"/>
      <c r="K147" s="208"/>
      <c r="L147" s="208"/>
      <c r="M147" s="208"/>
      <c r="N147" s="208"/>
      <c r="O147" s="208"/>
      <c r="P147" s="208"/>
      <c r="Q147" s="208"/>
      <c r="R147" s="208"/>
      <c r="S147" s="208"/>
      <c r="T147" s="208"/>
      <c r="U147" s="208"/>
      <c r="V147" s="208"/>
    </row>
    <row r="148" spans="1:22" ht="12" customHeight="1" x14ac:dyDescent="0.2">
      <c r="A148" s="216"/>
      <c r="B148" s="217"/>
      <c r="C148" s="218"/>
      <c r="D148" s="208"/>
      <c r="E148" s="208"/>
      <c r="F148" s="208"/>
      <c r="G148" s="208"/>
      <c r="H148" s="208"/>
      <c r="I148" s="208"/>
      <c r="J148" s="208"/>
      <c r="K148" s="208"/>
      <c r="L148" s="208"/>
      <c r="M148" s="208"/>
      <c r="N148" s="208"/>
      <c r="O148" s="208"/>
      <c r="P148" s="208"/>
      <c r="Q148" s="208"/>
      <c r="R148" s="208"/>
      <c r="S148" s="208"/>
      <c r="T148" s="208"/>
      <c r="U148" s="208"/>
      <c r="V148" s="208"/>
    </row>
    <row r="149" spans="1:22" ht="12.75" customHeight="1" x14ac:dyDescent="0.2">
      <c r="A149" s="216"/>
      <c r="B149" s="217"/>
      <c r="C149" s="218"/>
      <c r="D149" s="208"/>
      <c r="E149" s="208"/>
      <c r="F149" s="208"/>
      <c r="G149" s="208"/>
      <c r="H149" s="208"/>
      <c r="I149" s="208"/>
      <c r="J149" s="208"/>
      <c r="K149" s="208"/>
      <c r="L149" s="208"/>
      <c r="M149" s="208"/>
      <c r="N149" s="208"/>
      <c r="O149" s="208"/>
      <c r="P149" s="208"/>
      <c r="Q149" s="208"/>
      <c r="R149" s="208"/>
      <c r="S149" s="208"/>
      <c r="T149" s="208"/>
      <c r="U149" s="208"/>
      <c r="V149" s="208"/>
    </row>
    <row r="150" spans="1:22" ht="12.75" customHeight="1" x14ac:dyDescent="0.2">
      <c r="A150" s="216"/>
      <c r="B150" s="217"/>
      <c r="C150" s="218"/>
      <c r="D150" s="208"/>
      <c r="E150" s="208"/>
      <c r="F150" s="208"/>
      <c r="G150" s="208"/>
      <c r="H150" s="208"/>
      <c r="I150" s="208"/>
      <c r="J150" s="208"/>
      <c r="K150" s="208"/>
      <c r="L150" s="208"/>
      <c r="M150" s="208"/>
      <c r="N150" s="208"/>
      <c r="O150" s="208"/>
      <c r="P150" s="208"/>
      <c r="Q150" s="208"/>
      <c r="R150" s="208"/>
      <c r="S150" s="208"/>
      <c r="T150" s="208"/>
      <c r="U150" s="208"/>
      <c r="V150" s="208"/>
    </row>
    <row r="151" spans="1:22" ht="12.75" customHeight="1" x14ac:dyDescent="0.2">
      <c r="A151" s="216"/>
      <c r="B151" s="217"/>
      <c r="C151" s="218"/>
      <c r="D151" s="208"/>
      <c r="E151" s="208"/>
      <c r="F151" s="208"/>
      <c r="G151" s="208"/>
      <c r="H151" s="208"/>
      <c r="I151" s="208"/>
      <c r="J151" s="208"/>
      <c r="K151" s="208"/>
      <c r="L151" s="208"/>
      <c r="M151" s="208"/>
      <c r="N151" s="208"/>
      <c r="O151" s="208"/>
      <c r="P151" s="208"/>
      <c r="Q151" s="208"/>
      <c r="R151" s="208"/>
      <c r="S151" s="208"/>
      <c r="T151" s="208"/>
      <c r="U151" s="208"/>
      <c r="V151" s="208"/>
    </row>
    <row r="152" spans="1:22" ht="12.75" customHeight="1" x14ac:dyDescent="0.2">
      <c r="A152" s="216"/>
      <c r="B152" s="217"/>
      <c r="C152" s="218"/>
      <c r="D152" s="208"/>
      <c r="E152" s="208"/>
      <c r="F152" s="208"/>
      <c r="G152" s="208"/>
      <c r="H152" s="208"/>
      <c r="I152" s="208"/>
      <c r="J152" s="208"/>
      <c r="K152" s="208"/>
      <c r="L152" s="208"/>
      <c r="M152" s="208"/>
      <c r="N152" s="208"/>
      <c r="O152" s="208"/>
      <c r="P152" s="208"/>
      <c r="Q152" s="208"/>
      <c r="R152" s="208"/>
      <c r="S152" s="208"/>
      <c r="T152" s="208"/>
      <c r="U152" s="208"/>
      <c r="V152" s="208"/>
    </row>
    <row r="153" spans="1:22" ht="12.75" customHeight="1" x14ac:dyDescent="0.2">
      <c r="A153" s="216"/>
      <c r="B153" s="217"/>
      <c r="C153" s="218"/>
      <c r="D153" s="208"/>
      <c r="E153" s="208"/>
      <c r="F153" s="208"/>
      <c r="G153" s="208"/>
      <c r="H153" s="208"/>
      <c r="I153" s="208"/>
      <c r="J153" s="208"/>
      <c r="K153" s="208"/>
      <c r="L153" s="208"/>
      <c r="M153" s="208"/>
      <c r="N153" s="208"/>
      <c r="O153" s="208"/>
      <c r="P153" s="208"/>
      <c r="Q153" s="208"/>
      <c r="R153" s="208"/>
      <c r="S153" s="208"/>
      <c r="T153" s="208"/>
      <c r="U153" s="208"/>
      <c r="V153" s="208"/>
    </row>
    <row r="154" spans="1:22" ht="12.75" customHeight="1" x14ac:dyDescent="0.2">
      <c r="A154" s="216"/>
      <c r="B154" s="217"/>
      <c r="C154" s="218"/>
      <c r="D154" s="208"/>
      <c r="E154" s="208"/>
      <c r="F154" s="208"/>
      <c r="G154" s="208"/>
      <c r="H154" s="208"/>
      <c r="I154" s="208"/>
      <c r="J154" s="208"/>
      <c r="K154" s="208"/>
      <c r="L154" s="208"/>
      <c r="M154" s="208"/>
      <c r="N154" s="208"/>
      <c r="O154" s="208"/>
      <c r="P154" s="208"/>
      <c r="Q154" s="208"/>
      <c r="R154" s="208"/>
      <c r="S154" s="208"/>
      <c r="T154" s="208"/>
      <c r="U154" s="208"/>
      <c r="V154" s="208"/>
    </row>
    <row r="155" spans="1:22" ht="12.75" customHeight="1" x14ac:dyDescent="0.2">
      <c r="A155" s="216"/>
      <c r="B155" s="217"/>
      <c r="C155" s="218"/>
      <c r="D155" s="208"/>
      <c r="E155" s="208"/>
      <c r="F155" s="208"/>
      <c r="G155" s="208"/>
      <c r="H155" s="208"/>
      <c r="I155" s="208"/>
      <c r="J155" s="208"/>
      <c r="K155" s="208"/>
      <c r="L155" s="208"/>
      <c r="M155" s="208"/>
      <c r="N155" s="208"/>
      <c r="O155" s="208"/>
      <c r="P155" s="208"/>
      <c r="Q155" s="208"/>
      <c r="R155" s="208"/>
      <c r="S155" s="208"/>
      <c r="T155" s="208"/>
      <c r="U155" s="208"/>
      <c r="V155" s="208"/>
    </row>
    <row r="156" spans="1:22" ht="12.75" customHeight="1" x14ac:dyDescent="0.2">
      <c r="A156" s="216"/>
      <c r="B156" s="217"/>
      <c r="C156" s="218"/>
      <c r="D156" s="208"/>
      <c r="E156" s="208"/>
      <c r="F156" s="208"/>
      <c r="G156" s="208"/>
      <c r="H156" s="208"/>
      <c r="I156" s="208"/>
      <c r="J156" s="208"/>
      <c r="K156" s="208"/>
      <c r="L156" s="208"/>
      <c r="M156" s="208"/>
      <c r="N156" s="208"/>
      <c r="O156" s="208"/>
      <c r="P156" s="208"/>
      <c r="Q156" s="208"/>
      <c r="R156" s="208"/>
      <c r="S156" s="208"/>
      <c r="T156" s="208"/>
      <c r="U156" s="208"/>
      <c r="V156" s="208"/>
    </row>
    <row r="157" spans="1:22" ht="12.75" customHeight="1" x14ac:dyDescent="0.2">
      <c r="A157" s="216"/>
      <c r="B157" s="217"/>
      <c r="C157" s="218"/>
      <c r="D157" s="208"/>
      <c r="E157" s="208"/>
      <c r="F157" s="208"/>
      <c r="G157" s="208"/>
      <c r="H157" s="208"/>
      <c r="I157" s="208"/>
      <c r="J157" s="208"/>
      <c r="K157" s="208"/>
      <c r="L157" s="208"/>
      <c r="M157" s="208"/>
      <c r="N157" s="208"/>
      <c r="O157" s="208"/>
      <c r="P157" s="208"/>
      <c r="Q157" s="208"/>
      <c r="R157" s="208"/>
      <c r="S157" s="208"/>
      <c r="T157" s="208"/>
      <c r="U157" s="208"/>
      <c r="V157" s="208"/>
    </row>
    <row r="158" spans="1:22" ht="12.75" customHeight="1" x14ac:dyDescent="0.2">
      <c r="A158" s="216"/>
      <c r="B158" s="217"/>
      <c r="C158" s="218"/>
      <c r="D158" s="208"/>
      <c r="E158" s="208"/>
      <c r="F158" s="208"/>
      <c r="G158" s="208"/>
      <c r="H158" s="208"/>
      <c r="I158" s="208"/>
      <c r="J158" s="208"/>
      <c r="K158" s="208"/>
      <c r="L158" s="208"/>
      <c r="M158" s="208"/>
      <c r="N158" s="208"/>
      <c r="O158" s="208"/>
      <c r="P158" s="208"/>
      <c r="Q158" s="208"/>
      <c r="R158" s="208"/>
      <c r="S158" s="208"/>
      <c r="T158" s="208"/>
      <c r="U158" s="208"/>
      <c r="V158" s="208"/>
    </row>
    <row r="159" spans="1:22" ht="12.75" customHeight="1" x14ac:dyDescent="0.2">
      <c r="A159" s="216"/>
      <c r="B159" s="217"/>
      <c r="C159" s="218"/>
      <c r="D159" s="208"/>
      <c r="E159" s="208"/>
      <c r="F159" s="208"/>
      <c r="G159" s="208"/>
      <c r="H159" s="208"/>
      <c r="I159" s="208"/>
      <c r="J159" s="208"/>
      <c r="K159" s="208"/>
      <c r="L159" s="208"/>
      <c r="M159" s="208"/>
      <c r="N159" s="208"/>
      <c r="O159" s="208"/>
      <c r="P159" s="208"/>
      <c r="Q159" s="208"/>
      <c r="R159" s="208"/>
      <c r="S159" s="208"/>
      <c r="T159" s="208"/>
      <c r="U159" s="208"/>
      <c r="V159" s="208"/>
    </row>
    <row r="160" spans="1:22" ht="12.75" customHeight="1" x14ac:dyDescent="0.2">
      <c r="A160" s="216"/>
      <c r="B160" s="217"/>
      <c r="C160" s="218"/>
      <c r="D160" s="208"/>
      <c r="E160" s="208"/>
      <c r="F160" s="208"/>
      <c r="G160" s="208"/>
      <c r="H160" s="208"/>
      <c r="I160" s="208"/>
      <c r="J160" s="208"/>
      <c r="K160" s="208"/>
      <c r="L160" s="208"/>
      <c r="M160" s="208"/>
      <c r="N160" s="208"/>
      <c r="O160" s="208"/>
      <c r="P160" s="208"/>
      <c r="Q160" s="208"/>
      <c r="R160" s="208"/>
      <c r="S160" s="208"/>
      <c r="T160" s="208"/>
      <c r="U160" s="208"/>
      <c r="V160" s="208"/>
    </row>
    <row r="161" spans="1:22" ht="12.75" customHeight="1" x14ac:dyDescent="0.2">
      <c r="A161" s="216"/>
      <c r="B161" s="217"/>
      <c r="C161" s="218"/>
      <c r="D161" s="208"/>
      <c r="E161" s="208"/>
      <c r="F161" s="208"/>
      <c r="G161" s="208"/>
      <c r="H161" s="208"/>
      <c r="I161" s="208"/>
      <c r="J161" s="208"/>
      <c r="K161" s="208"/>
      <c r="L161" s="208"/>
      <c r="M161" s="208"/>
      <c r="N161" s="208"/>
      <c r="O161" s="208"/>
      <c r="P161" s="208"/>
      <c r="Q161" s="208"/>
      <c r="R161" s="208"/>
      <c r="S161" s="208"/>
      <c r="T161" s="208"/>
      <c r="U161" s="208"/>
      <c r="V161" s="208"/>
    </row>
    <row r="162" spans="1:22" ht="12.75" customHeight="1" x14ac:dyDescent="0.2">
      <c r="A162" s="216"/>
      <c r="B162" s="217"/>
      <c r="C162" s="218"/>
      <c r="D162" s="208"/>
      <c r="E162" s="208"/>
      <c r="F162" s="208"/>
      <c r="G162" s="208"/>
      <c r="H162" s="208"/>
      <c r="I162" s="208"/>
      <c r="J162" s="208"/>
      <c r="K162" s="208"/>
      <c r="L162" s="208"/>
      <c r="M162" s="208"/>
      <c r="N162" s="208"/>
      <c r="O162" s="208"/>
      <c r="P162" s="208"/>
      <c r="Q162" s="208"/>
      <c r="R162" s="208"/>
      <c r="S162" s="208"/>
      <c r="T162" s="208"/>
      <c r="U162" s="208"/>
      <c r="V162" s="208"/>
    </row>
    <row r="163" spans="1:22" ht="12.75" customHeight="1" x14ac:dyDescent="0.2">
      <c r="A163" s="216"/>
      <c r="B163" s="217"/>
      <c r="C163" s="218"/>
      <c r="D163" s="208"/>
      <c r="E163" s="208"/>
      <c r="F163" s="208"/>
      <c r="G163" s="208"/>
      <c r="H163" s="208"/>
      <c r="I163" s="208"/>
      <c r="J163" s="208"/>
      <c r="K163" s="208"/>
      <c r="L163" s="208"/>
      <c r="M163" s="208"/>
      <c r="N163" s="208"/>
      <c r="O163" s="208"/>
      <c r="P163" s="208"/>
      <c r="Q163" s="208"/>
      <c r="R163" s="208"/>
      <c r="S163" s="208"/>
      <c r="T163" s="208"/>
      <c r="U163" s="208"/>
      <c r="V163" s="208"/>
    </row>
    <row r="164" spans="1:22" ht="12.75" customHeight="1" x14ac:dyDescent="0.2">
      <c r="A164" s="216"/>
      <c r="B164" s="217"/>
      <c r="C164" s="218"/>
      <c r="D164" s="208"/>
      <c r="E164" s="208"/>
      <c r="F164" s="208"/>
      <c r="G164" s="208"/>
      <c r="H164" s="208"/>
      <c r="I164" s="208"/>
      <c r="J164" s="208"/>
      <c r="K164" s="208"/>
      <c r="L164" s="208"/>
      <c r="M164" s="208"/>
      <c r="N164" s="208"/>
      <c r="O164" s="208"/>
      <c r="P164" s="208"/>
      <c r="Q164" s="208"/>
      <c r="R164" s="208"/>
      <c r="S164" s="208"/>
      <c r="T164" s="208"/>
      <c r="U164" s="208"/>
      <c r="V164" s="208"/>
    </row>
    <row r="165" spans="1:22" ht="12.75" customHeight="1" x14ac:dyDescent="0.2">
      <c r="A165" s="216"/>
      <c r="B165" s="217"/>
      <c r="C165" s="218"/>
      <c r="D165" s="208"/>
      <c r="E165" s="208"/>
      <c r="F165" s="208"/>
      <c r="G165" s="208"/>
      <c r="H165" s="208"/>
      <c r="I165" s="208"/>
      <c r="J165" s="208"/>
      <c r="K165" s="208"/>
      <c r="L165" s="208"/>
      <c r="M165" s="208"/>
      <c r="N165" s="208"/>
      <c r="O165" s="208"/>
      <c r="P165" s="208"/>
      <c r="Q165" s="208"/>
      <c r="R165" s="208"/>
      <c r="S165" s="208"/>
      <c r="T165" s="208"/>
      <c r="U165" s="208"/>
      <c r="V165" s="208"/>
    </row>
    <row r="166" spans="1:22" ht="12.75" customHeight="1" x14ac:dyDescent="0.2">
      <c r="A166" s="216"/>
      <c r="B166" s="217"/>
      <c r="C166" s="218"/>
      <c r="D166" s="208"/>
      <c r="E166" s="208"/>
      <c r="F166" s="208"/>
      <c r="G166" s="208"/>
      <c r="H166" s="208"/>
      <c r="I166" s="208"/>
      <c r="J166" s="208"/>
      <c r="K166" s="208"/>
      <c r="L166" s="208"/>
      <c r="M166" s="208"/>
      <c r="N166" s="208"/>
      <c r="O166" s="208"/>
      <c r="P166" s="208"/>
      <c r="Q166" s="208"/>
      <c r="R166" s="208"/>
      <c r="S166" s="208"/>
      <c r="T166" s="208"/>
      <c r="U166" s="208"/>
      <c r="V166" s="208"/>
    </row>
    <row r="167" spans="1:22" ht="12.75" customHeight="1" x14ac:dyDescent="0.2">
      <c r="A167" s="216"/>
      <c r="B167" s="217"/>
      <c r="C167" s="218"/>
      <c r="D167" s="208"/>
      <c r="E167" s="208"/>
      <c r="F167" s="208"/>
      <c r="G167" s="208"/>
      <c r="H167" s="208"/>
      <c r="I167" s="208"/>
      <c r="J167" s="208"/>
      <c r="K167" s="208"/>
      <c r="L167" s="208"/>
      <c r="M167" s="208"/>
      <c r="N167" s="208"/>
      <c r="O167" s="208"/>
      <c r="P167" s="208"/>
      <c r="Q167" s="208"/>
      <c r="R167" s="208"/>
      <c r="S167" s="208"/>
      <c r="T167" s="208"/>
      <c r="U167" s="208"/>
      <c r="V167" s="208"/>
    </row>
    <row r="168" spans="1:22" ht="12.75" customHeight="1" x14ac:dyDescent="0.2">
      <c r="A168" s="216"/>
      <c r="B168" s="217"/>
      <c r="C168" s="218"/>
      <c r="D168" s="208"/>
      <c r="E168" s="208"/>
      <c r="F168" s="208"/>
      <c r="G168" s="208"/>
      <c r="H168" s="208"/>
      <c r="I168" s="208"/>
      <c r="J168" s="208"/>
      <c r="K168" s="208"/>
      <c r="L168" s="208"/>
      <c r="M168" s="208"/>
      <c r="N168" s="208"/>
      <c r="O168" s="208"/>
      <c r="P168" s="208"/>
      <c r="Q168" s="208"/>
      <c r="R168" s="208"/>
      <c r="S168" s="208"/>
      <c r="T168" s="208"/>
      <c r="U168" s="208"/>
      <c r="V168" s="208"/>
    </row>
    <row r="169" spans="1:22" ht="12.75" customHeight="1" x14ac:dyDescent="0.2">
      <c r="A169" s="216"/>
      <c r="B169" s="217"/>
      <c r="C169" s="218"/>
      <c r="D169" s="208"/>
      <c r="E169" s="208"/>
      <c r="F169" s="208"/>
      <c r="G169" s="208"/>
      <c r="H169" s="208"/>
      <c r="I169" s="208"/>
      <c r="J169" s="208"/>
      <c r="K169" s="208"/>
      <c r="L169" s="208"/>
      <c r="M169" s="208"/>
      <c r="N169" s="208"/>
      <c r="O169" s="208"/>
      <c r="P169" s="208"/>
      <c r="Q169" s="208"/>
      <c r="R169" s="208"/>
      <c r="S169" s="208"/>
      <c r="T169" s="208"/>
      <c r="U169" s="208"/>
      <c r="V169" s="208"/>
    </row>
    <row r="170" spans="1:22" ht="12.75" customHeight="1" x14ac:dyDescent="0.2">
      <c r="A170" s="216"/>
      <c r="B170" s="217"/>
      <c r="C170" s="218"/>
      <c r="D170" s="208"/>
      <c r="E170" s="208"/>
      <c r="F170" s="208"/>
      <c r="G170" s="208"/>
      <c r="H170" s="208"/>
      <c r="I170" s="208"/>
      <c r="J170" s="208"/>
      <c r="K170" s="208"/>
      <c r="L170" s="208"/>
      <c r="M170" s="208"/>
      <c r="N170" s="208"/>
      <c r="O170" s="208"/>
      <c r="P170" s="208"/>
      <c r="Q170" s="208"/>
      <c r="R170" s="208"/>
      <c r="S170" s="208"/>
      <c r="T170" s="208"/>
      <c r="U170" s="208"/>
      <c r="V170" s="208"/>
    </row>
    <row r="171" spans="1:22" ht="12.75" customHeight="1" x14ac:dyDescent="0.2">
      <c r="A171" s="216"/>
      <c r="B171" s="217"/>
      <c r="C171" s="218"/>
      <c r="D171" s="208"/>
      <c r="E171" s="208"/>
      <c r="F171" s="208"/>
      <c r="G171" s="208"/>
      <c r="H171" s="208"/>
      <c r="I171" s="208"/>
      <c r="J171" s="208"/>
      <c r="K171" s="208"/>
      <c r="L171" s="208"/>
      <c r="M171" s="208"/>
      <c r="N171" s="208"/>
      <c r="O171" s="208"/>
      <c r="P171" s="208"/>
      <c r="Q171" s="208"/>
      <c r="R171" s="208"/>
      <c r="S171" s="208"/>
      <c r="T171" s="208"/>
      <c r="U171" s="208"/>
      <c r="V171" s="208"/>
    </row>
    <row r="172" spans="1:22" ht="12.75" customHeight="1" x14ac:dyDescent="0.2">
      <c r="A172" s="216"/>
      <c r="B172" s="217"/>
      <c r="C172" s="218"/>
      <c r="D172" s="208"/>
      <c r="E172" s="208"/>
      <c r="F172" s="208"/>
      <c r="G172" s="208"/>
      <c r="H172" s="208"/>
      <c r="I172" s="208"/>
      <c r="J172" s="208"/>
      <c r="K172" s="208"/>
      <c r="L172" s="208"/>
      <c r="M172" s="208"/>
      <c r="N172" s="208"/>
      <c r="O172" s="208"/>
      <c r="P172" s="208"/>
      <c r="Q172" s="208"/>
      <c r="R172" s="208"/>
      <c r="S172" s="208"/>
      <c r="T172" s="208"/>
      <c r="U172" s="208"/>
      <c r="V172" s="208"/>
    </row>
    <row r="173" spans="1:22" ht="12.75" customHeight="1" x14ac:dyDescent="0.2">
      <c r="A173" s="216"/>
      <c r="B173" s="217"/>
      <c r="C173" s="218"/>
      <c r="D173" s="208"/>
      <c r="E173" s="208"/>
      <c r="F173" s="208"/>
      <c r="G173" s="208"/>
      <c r="H173" s="208"/>
      <c r="I173" s="208"/>
      <c r="J173" s="208"/>
      <c r="K173" s="208"/>
      <c r="L173" s="208"/>
      <c r="M173" s="208"/>
      <c r="N173" s="208"/>
      <c r="O173" s="208"/>
      <c r="P173" s="208"/>
      <c r="Q173" s="208"/>
      <c r="R173" s="208"/>
      <c r="S173" s="208"/>
      <c r="T173" s="208"/>
      <c r="U173" s="208"/>
      <c r="V173" s="208"/>
    </row>
    <row r="174" spans="1:22" ht="12.75" customHeight="1" x14ac:dyDescent="0.2">
      <c r="A174" s="216"/>
      <c r="B174" s="217"/>
      <c r="C174" s="218"/>
      <c r="D174" s="208"/>
      <c r="E174" s="208"/>
      <c r="F174" s="208"/>
      <c r="G174" s="208"/>
      <c r="H174" s="208"/>
      <c r="I174" s="208"/>
      <c r="J174" s="208"/>
      <c r="K174" s="208"/>
      <c r="L174" s="208"/>
      <c r="M174" s="208"/>
      <c r="N174" s="208"/>
      <c r="O174" s="208"/>
      <c r="P174" s="208"/>
      <c r="Q174" s="208"/>
      <c r="R174" s="208"/>
      <c r="S174" s="208"/>
      <c r="T174" s="208"/>
      <c r="U174" s="208"/>
      <c r="V174" s="208"/>
    </row>
    <row r="175" spans="1:22" ht="12.75" customHeight="1" x14ac:dyDescent="0.2">
      <c r="A175" s="216"/>
      <c r="B175" s="217"/>
      <c r="C175" s="218"/>
      <c r="D175" s="208"/>
      <c r="E175" s="208"/>
      <c r="F175" s="208"/>
      <c r="G175" s="208"/>
      <c r="H175" s="208"/>
      <c r="I175" s="208"/>
      <c r="J175" s="208"/>
      <c r="K175" s="208"/>
      <c r="L175" s="208"/>
      <c r="M175" s="208"/>
      <c r="N175" s="208"/>
      <c r="O175" s="208"/>
      <c r="P175" s="208"/>
      <c r="Q175" s="208"/>
      <c r="R175" s="208"/>
      <c r="S175" s="208"/>
      <c r="T175" s="208"/>
      <c r="U175" s="208"/>
      <c r="V175" s="208"/>
    </row>
    <row r="176" spans="1:22" ht="12.75" customHeight="1" x14ac:dyDescent="0.2">
      <c r="A176" s="216"/>
      <c r="B176" s="217"/>
      <c r="C176" s="218"/>
      <c r="D176" s="208"/>
      <c r="E176" s="208"/>
      <c r="F176" s="208"/>
      <c r="G176" s="208"/>
      <c r="H176" s="208"/>
      <c r="I176" s="208"/>
      <c r="J176" s="208"/>
      <c r="K176" s="208"/>
      <c r="L176" s="208"/>
      <c r="M176" s="208"/>
      <c r="N176" s="208"/>
      <c r="O176" s="208"/>
      <c r="P176" s="208"/>
      <c r="Q176" s="208"/>
      <c r="R176" s="208"/>
      <c r="S176" s="208"/>
      <c r="T176" s="208"/>
      <c r="U176" s="208"/>
      <c r="V176" s="208"/>
    </row>
    <row r="177" spans="1:22" ht="12.75" customHeight="1" x14ac:dyDescent="0.2">
      <c r="A177" s="216"/>
      <c r="B177" s="217"/>
      <c r="C177" s="218"/>
      <c r="D177" s="208"/>
      <c r="E177" s="208"/>
      <c r="F177" s="208"/>
      <c r="G177" s="208"/>
      <c r="H177" s="208"/>
      <c r="I177" s="208"/>
      <c r="J177" s="208"/>
      <c r="K177" s="208"/>
      <c r="L177" s="208"/>
      <c r="M177" s="208"/>
      <c r="N177" s="208"/>
      <c r="O177" s="208"/>
      <c r="P177" s="208"/>
      <c r="Q177" s="208"/>
      <c r="R177" s="208"/>
      <c r="S177" s="208"/>
      <c r="T177" s="208"/>
      <c r="U177" s="208"/>
      <c r="V177" s="208"/>
    </row>
    <row r="178" spans="1:22" ht="12.75" customHeight="1" x14ac:dyDescent="0.2">
      <c r="A178" s="216"/>
      <c r="B178" s="217"/>
      <c r="C178" s="218"/>
      <c r="D178" s="208"/>
      <c r="E178" s="208"/>
      <c r="F178" s="208"/>
      <c r="G178" s="208"/>
      <c r="H178" s="208"/>
      <c r="I178" s="208"/>
      <c r="J178" s="208"/>
      <c r="K178" s="208"/>
      <c r="L178" s="208"/>
      <c r="M178" s="208"/>
      <c r="N178" s="208"/>
      <c r="O178" s="208"/>
      <c r="P178" s="208"/>
      <c r="Q178" s="208"/>
      <c r="R178" s="208"/>
      <c r="S178" s="208"/>
      <c r="T178" s="208"/>
      <c r="U178" s="208"/>
      <c r="V178" s="208"/>
    </row>
    <row r="179" spans="1:22" ht="12.75" customHeight="1" x14ac:dyDescent="0.2">
      <c r="A179" s="216"/>
      <c r="B179" s="217"/>
      <c r="C179" s="218"/>
      <c r="D179" s="208"/>
      <c r="E179" s="208"/>
      <c r="F179" s="208"/>
      <c r="G179" s="208"/>
      <c r="H179" s="208"/>
      <c r="I179" s="208"/>
      <c r="J179" s="208"/>
      <c r="K179" s="208"/>
      <c r="L179" s="208"/>
      <c r="M179" s="208"/>
      <c r="N179" s="208"/>
      <c r="O179" s="208"/>
      <c r="P179" s="208"/>
      <c r="Q179" s="208"/>
      <c r="R179" s="208"/>
      <c r="S179" s="208"/>
      <c r="T179" s="208"/>
      <c r="U179" s="208"/>
      <c r="V179" s="208"/>
    </row>
    <row r="180" spans="1:22" ht="12.75" customHeight="1" x14ac:dyDescent="0.2">
      <c r="A180" s="216"/>
      <c r="B180" s="217"/>
      <c r="C180" s="218"/>
      <c r="D180" s="208"/>
      <c r="E180" s="208"/>
      <c r="F180" s="208"/>
      <c r="G180" s="208"/>
      <c r="H180" s="208"/>
      <c r="I180" s="208"/>
      <c r="J180" s="208"/>
      <c r="K180" s="208"/>
      <c r="L180" s="208"/>
      <c r="M180" s="208"/>
      <c r="N180" s="208"/>
      <c r="O180" s="208"/>
      <c r="P180" s="208"/>
      <c r="Q180" s="208"/>
      <c r="R180" s="208"/>
      <c r="S180" s="208"/>
      <c r="T180" s="208"/>
      <c r="U180" s="208"/>
      <c r="V180" s="208"/>
    </row>
    <row r="181" spans="1:22" ht="12.75" customHeight="1" x14ac:dyDescent="0.2">
      <c r="A181" s="216"/>
      <c r="B181" s="217"/>
      <c r="C181" s="218"/>
      <c r="D181" s="208"/>
      <c r="E181" s="208"/>
      <c r="F181" s="208"/>
      <c r="G181" s="208"/>
      <c r="H181" s="208"/>
      <c r="I181" s="208"/>
      <c r="J181" s="208"/>
      <c r="K181" s="208"/>
      <c r="L181" s="208"/>
      <c r="M181" s="208"/>
      <c r="N181" s="208"/>
      <c r="O181" s="208"/>
      <c r="P181" s="208"/>
      <c r="Q181" s="208"/>
      <c r="R181" s="208"/>
      <c r="S181" s="208"/>
      <c r="T181" s="208"/>
      <c r="U181" s="208"/>
      <c r="V181" s="208"/>
    </row>
    <row r="182" spans="1:22" ht="12.75" customHeight="1" x14ac:dyDescent="0.2">
      <c r="A182" s="216"/>
      <c r="B182" s="217"/>
      <c r="C182" s="218"/>
      <c r="D182" s="208"/>
      <c r="E182" s="208"/>
      <c r="F182" s="208"/>
      <c r="G182" s="208"/>
      <c r="H182" s="208"/>
      <c r="I182" s="208"/>
      <c r="J182" s="208"/>
      <c r="K182" s="208"/>
      <c r="L182" s="208"/>
      <c r="M182" s="208"/>
      <c r="N182" s="208"/>
      <c r="O182" s="208"/>
      <c r="P182" s="208"/>
      <c r="Q182" s="208"/>
      <c r="R182" s="208"/>
      <c r="S182" s="208"/>
      <c r="T182" s="208"/>
      <c r="U182" s="208"/>
      <c r="V182" s="208"/>
    </row>
    <row r="183" spans="1:22" ht="12.75" customHeight="1" x14ac:dyDescent="0.2">
      <c r="A183" s="216"/>
      <c r="B183" s="217"/>
      <c r="C183" s="218"/>
      <c r="D183" s="208"/>
      <c r="E183" s="208"/>
      <c r="F183" s="208"/>
      <c r="G183" s="208"/>
      <c r="H183" s="208"/>
      <c r="I183" s="208"/>
      <c r="J183" s="208"/>
      <c r="K183" s="208"/>
      <c r="L183" s="208"/>
      <c r="M183" s="208"/>
      <c r="N183" s="208"/>
      <c r="O183" s="208"/>
      <c r="P183" s="208"/>
      <c r="Q183" s="208"/>
      <c r="R183" s="208"/>
      <c r="S183" s="208"/>
      <c r="T183" s="208"/>
      <c r="U183" s="208"/>
      <c r="V183" s="208"/>
    </row>
    <row r="184" spans="1:22" ht="12.75" customHeight="1" x14ac:dyDescent="0.2">
      <c r="A184" s="216"/>
      <c r="B184" s="217"/>
      <c r="C184" s="218"/>
      <c r="D184" s="208"/>
      <c r="E184" s="208"/>
      <c r="F184" s="208"/>
      <c r="G184" s="208"/>
      <c r="H184" s="208"/>
      <c r="I184" s="208"/>
      <c r="J184" s="208"/>
      <c r="K184" s="208"/>
      <c r="L184" s="208"/>
      <c r="M184" s="208"/>
      <c r="N184" s="208"/>
      <c r="O184" s="208"/>
      <c r="P184" s="208"/>
      <c r="Q184" s="208"/>
      <c r="R184" s="208"/>
      <c r="S184" s="208"/>
      <c r="T184" s="208"/>
      <c r="U184" s="208"/>
      <c r="V184" s="208"/>
    </row>
    <row r="185" spans="1:22" ht="12.75" customHeight="1" x14ac:dyDescent="0.2">
      <c r="A185" s="216"/>
      <c r="B185" s="217"/>
      <c r="C185" s="218"/>
      <c r="D185" s="208"/>
      <c r="E185" s="208"/>
      <c r="F185" s="208"/>
      <c r="G185" s="208"/>
      <c r="H185" s="208"/>
      <c r="I185" s="208"/>
      <c r="J185" s="208"/>
      <c r="K185" s="208"/>
      <c r="L185" s="208"/>
      <c r="M185" s="208"/>
      <c r="N185" s="208"/>
      <c r="O185" s="208"/>
      <c r="P185" s="208"/>
      <c r="Q185" s="208"/>
      <c r="R185" s="208"/>
      <c r="S185" s="208"/>
      <c r="T185" s="208"/>
      <c r="U185" s="208"/>
      <c r="V185" s="208"/>
    </row>
    <row r="186" spans="1:22" ht="12.75" customHeight="1" x14ac:dyDescent="0.2">
      <c r="A186" s="216"/>
      <c r="B186" s="217"/>
      <c r="C186" s="218"/>
      <c r="D186" s="208"/>
      <c r="E186" s="208"/>
      <c r="F186" s="208"/>
      <c r="G186" s="208"/>
      <c r="H186" s="208"/>
      <c r="I186" s="208"/>
      <c r="J186" s="208"/>
      <c r="K186" s="208"/>
      <c r="L186" s="208"/>
      <c r="M186" s="208"/>
      <c r="N186" s="208"/>
      <c r="O186" s="208"/>
      <c r="P186" s="208"/>
      <c r="Q186" s="208"/>
      <c r="R186" s="208"/>
      <c r="S186" s="208"/>
      <c r="T186" s="208"/>
      <c r="U186" s="208"/>
      <c r="V186" s="208"/>
    </row>
    <row r="187" spans="1:22" ht="12.75" customHeight="1" x14ac:dyDescent="0.2">
      <c r="A187" s="216"/>
      <c r="B187" s="217"/>
      <c r="C187" s="218"/>
      <c r="D187" s="208"/>
      <c r="E187" s="208"/>
      <c r="F187" s="208"/>
      <c r="G187" s="208"/>
      <c r="H187" s="208"/>
      <c r="I187" s="208"/>
      <c r="J187" s="208"/>
      <c r="K187" s="208"/>
      <c r="L187" s="208"/>
      <c r="M187" s="208"/>
      <c r="N187" s="208"/>
      <c r="O187" s="208"/>
      <c r="P187" s="208"/>
      <c r="Q187" s="208"/>
      <c r="R187" s="208"/>
      <c r="S187" s="208"/>
      <c r="T187" s="208"/>
      <c r="U187" s="208"/>
      <c r="V187" s="208"/>
    </row>
    <row r="188" spans="1:22" ht="12.75" customHeight="1" x14ac:dyDescent="0.2">
      <c r="A188" s="216"/>
      <c r="B188" s="217"/>
      <c r="C188" s="218"/>
      <c r="D188" s="208"/>
      <c r="E188" s="208"/>
      <c r="F188" s="208"/>
      <c r="G188" s="208"/>
      <c r="H188" s="208"/>
      <c r="I188" s="208"/>
      <c r="J188" s="208"/>
      <c r="K188" s="208"/>
      <c r="L188" s="208"/>
      <c r="M188" s="208"/>
      <c r="N188" s="208"/>
      <c r="O188" s="208"/>
      <c r="P188" s="208"/>
      <c r="Q188" s="208"/>
      <c r="R188" s="208"/>
      <c r="S188" s="208"/>
      <c r="T188" s="208"/>
      <c r="U188" s="208"/>
      <c r="V188" s="208"/>
    </row>
    <row r="189" spans="1:22" ht="12.75" customHeight="1" x14ac:dyDescent="0.2">
      <c r="A189" s="216"/>
      <c r="B189" s="217"/>
      <c r="C189" s="218"/>
      <c r="D189" s="208"/>
      <c r="E189" s="208"/>
      <c r="F189" s="208"/>
      <c r="G189" s="208"/>
      <c r="H189" s="208"/>
      <c r="I189" s="208"/>
      <c r="J189" s="208"/>
      <c r="K189" s="208"/>
      <c r="L189" s="208"/>
      <c r="M189" s="208"/>
      <c r="N189" s="208"/>
      <c r="O189" s="208"/>
      <c r="P189" s="208"/>
      <c r="Q189" s="208"/>
      <c r="R189" s="208"/>
      <c r="S189" s="208"/>
      <c r="T189" s="208"/>
      <c r="U189" s="208"/>
      <c r="V189" s="208"/>
    </row>
    <row r="190" spans="1:22" ht="12.75" customHeight="1" x14ac:dyDescent="0.2">
      <c r="A190" s="216"/>
      <c r="B190" s="217"/>
      <c r="C190" s="218"/>
      <c r="D190" s="208"/>
      <c r="E190" s="208"/>
      <c r="F190" s="208"/>
      <c r="G190" s="208"/>
      <c r="H190" s="208"/>
      <c r="I190" s="208"/>
      <c r="J190" s="208"/>
      <c r="K190" s="208"/>
      <c r="L190" s="208"/>
      <c r="M190" s="208"/>
      <c r="N190" s="208"/>
      <c r="O190" s="208"/>
      <c r="P190" s="208"/>
      <c r="Q190" s="208"/>
      <c r="R190" s="208"/>
      <c r="S190" s="208"/>
      <c r="T190" s="208"/>
      <c r="U190" s="208"/>
      <c r="V190" s="208"/>
    </row>
    <row r="191" spans="1:22" ht="12.75" customHeight="1" x14ac:dyDescent="0.2">
      <c r="A191" s="216"/>
      <c r="B191" s="217"/>
      <c r="C191" s="218"/>
      <c r="D191" s="208"/>
      <c r="E191" s="208"/>
      <c r="F191" s="208"/>
      <c r="G191" s="208"/>
      <c r="H191" s="208"/>
      <c r="I191" s="208"/>
      <c r="J191" s="208"/>
      <c r="K191" s="208"/>
      <c r="L191" s="208"/>
      <c r="M191" s="208"/>
      <c r="N191" s="208"/>
      <c r="O191" s="208"/>
      <c r="P191" s="208"/>
      <c r="Q191" s="208"/>
      <c r="R191" s="208"/>
      <c r="S191" s="208"/>
      <c r="T191" s="208"/>
      <c r="U191" s="208"/>
      <c r="V191" s="208"/>
    </row>
    <row r="192" spans="1:22" ht="12.75" customHeight="1" x14ac:dyDescent="0.2">
      <c r="A192" s="216"/>
      <c r="B192" s="217"/>
      <c r="C192" s="218"/>
      <c r="D192" s="208"/>
      <c r="E192" s="208"/>
      <c r="F192" s="208"/>
      <c r="G192" s="208"/>
      <c r="H192" s="208"/>
      <c r="I192" s="208"/>
      <c r="J192" s="208"/>
      <c r="K192" s="208"/>
      <c r="L192" s="208"/>
      <c r="M192" s="208"/>
      <c r="N192" s="208"/>
      <c r="O192" s="208"/>
      <c r="P192" s="208"/>
      <c r="Q192" s="208"/>
      <c r="R192" s="208"/>
      <c r="S192" s="208"/>
      <c r="T192" s="208"/>
      <c r="U192" s="208"/>
      <c r="V192" s="208"/>
    </row>
    <row r="193" spans="1:22" ht="12.75" customHeight="1" x14ac:dyDescent="0.2">
      <c r="A193" s="216"/>
      <c r="B193" s="217"/>
      <c r="C193" s="218"/>
      <c r="D193" s="208"/>
      <c r="E193" s="208"/>
      <c r="F193" s="208"/>
      <c r="G193" s="208"/>
      <c r="H193" s="208"/>
      <c r="I193" s="208"/>
      <c r="J193" s="208"/>
      <c r="K193" s="208"/>
      <c r="L193" s="208"/>
      <c r="M193" s="208"/>
      <c r="N193" s="208"/>
      <c r="O193" s="208"/>
      <c r="P193" s="208"/>
      <c r="Q193" s="208"/>
      <c r="R193" s="208"/>
      <c r="S193" s="208"/>
      <c r="T193" s="208"/>
      <c r="U193" s="208"/>
      <c r="V193" s="208"/>
    </row>
    <row r="194" spans="1:22" ht="12.75" customHeight="1" x14ac:dyDescent="0.2">
      <c r="A194" s="216"/>
      <c r="B194" s="217"/>
      <c r="C194" s="218"/>
      <c r="D194" s="208"/>
      <c r="E194" s="208"/>
      <c r="F194" s="208"/>
      <c r="G194" s="208"/>
      <c r="H194" s="208"/>
      <c r="I194" s="208"/>
      <c r="J194" s="208"/>
      <c r="K194" s="208"/>
      <c r="L194" s="208"/>
      <c r="M194" s="208"/>
      <c r="N194" s="208"/>
      <c r="O194" s="208"/>
      <c r="P194" s="208"/>
      <c r="Q194" s="208"/>
      <c r="R194" s="208"/>
      <c r="S194" s="208"/>
      <c r="T194" s="208"/>
      <c r="U194" s="208"/>
      <c r="V194" s="208"/>
    </row>
    <row r="195" spans="1:22" ht="12.75" customHeight="1" x14ac:dyDescent="0.2">
      <c r="A195" s="216"/>
      <c r="B195" s="217"/>
      <c r="C195" s="218"/>
      <c r="D195" s="208"/>
      <c r="E195" s="208"/>
      <c r="F195" s="208"/>
      <c r="G195" s="208"/>
      <c r="H195" s="208"/>
      <c r="I195" s="208"/>
      <c r="J195" s="208"/>
      <c r="K195" s="208"/>
      <c r="L195" s="208"/>
      <c r="M195" s="208"/>
      <c r="N195" s="208"/>
      <c r="O195" s="208"/>
      <c r="P195" s="208"/>
      <c r="Q195" s="208"/>
      <c r="R195" s="208"/>
      <c r="S195" s="208"/>
      <c r="T195" s="208"/>
      <c r="U195" s="208"/>
      <c r="V195" s="208"/>
    </row>
    <row r="196" spans="1:22" ht="12.75" customHeight="1" x14ac:dyDescent="0.2">
      <c r="A196" s="216"/>
      <c r="B196" s="217"/>
      <c r="C196" s="218"/>
      <c r="D196" s="208"/>
      <c r="E196" s="208"/>
      <c r="F196" s="208"/>
      <c r="G196" s="208"/>
      <c r="H196" s="208"/>
      <c r="I196" s="208"/>
      <c r="J196" s="208"/>
      <c r="K196" s="208"/>
      <c r="L196" s="208"/>
      <c r="M196" s="208"/>
      <c r="N196" s="208"/>
      <c r="O196" s="208"/>
      <c r="P196" s="208"/>
      <c r="Q196" s="208"/>
      <c r="R196" s="208"/>
      <c r="S196" s="208"/>
      <c r="T196" s="208"/>
      <c r="U196" s="208"/>
      <c r="V196" s="208"/>
    </row>
    <row r="197" spans="1:22" ht="12.75" customHeight="1" x14ac:dyDescent="0.2">
      <c r="A197" s="216"/>
      <c r="B197" s="217"/>
      <c r="C197" s="218"/>
      <c r="D197" s="208"/>
      <c r="E197" s="208"/>
      <c r="F197" s="208"/>
      <c r="G197" s="208"/>
      <c r="H197" s="208"/>
      <c r="I197" s="208"/>
      <c r="J197" s="208"/>
      <c r="K197" s="208"/>
      <c r="L197" s="208"/>
      <c r="M197" s="208"/>
      <c r="N197" s="208"/>
      <c r="O197" s="208"/>
      <c r="P197" s="208"/>
      <c r="Q197" s="208"/>
      <c r="R197" s="208"/>
      <c r="S197" s="208"/>
      <c r="T197" s="208"/>
      <c r="U197" s="208"/>
      <c r="V197" s="208"/>
    </row>
    <row r="198" spans="1:22" ht="12.75" customHeight="1" x14ac:dyDescent="0.2">
      <c r="A198" s="216"/>
      <c r="B198" s="217"/>
      <c r="C198" s="218"/>
      <c r="D198" s="208"/>
      <c r="E198" s="208"/>
      <c r="F198" s="208"/>
      <c r="G198" s="208"/>
      <c r="H198" s="208"/>
      <c r="I198" s="208"/>
      <c r="J198" s="208"/>
      <c r="K198" s="208"/>
      <c r="L198" s="208"/>
      <c r="M198" s="208"/>
      <c r="N198" s="208"/>
      <c r="O198" s="208"/>
      <c r="P198" s="208"/>
      <c r="Q198" s="208"/>
      <c r="R198" s="208"/>
      <c r="S198" s="208"/>
      <c r="T198" s="208"/>
      <c r="U198" s="208"/>
      <c r="V198" s="208"/>
    </row>
    <row r="199" spans="1:22" ht="12.75" customHeight="1" x14ac:dyDescent="0.2">
      <c r="A199" s="216"/>
      <c r="B199" s="217"/>
      <c r="C199" s="218"/>
      <c r="D199" s="208"/>
      <c r="E199" s="208"/>
      <c r="F199" s="208"/>
      <c r="G199" s="208"/>
      <c r="H199" s="208"/>
      <c r="I199" s="208"/>
      <c r="J199" s="208"/>
      <c r="K199" s="208"/>
      <c r="L199" s="208"/>
      <c r="M199" s="208"/>
      <c r="N199" s="208"/>
      <c r="O199" s="208"/>
      <c r="P199" s="208"/>
      <c r="Q199" s="208"/>
      <c r="R199" s="208"/>
      <c r="S199" s="208"/>
      <c r="T199" s="208"/>
      <c r="U199" s="208"/>
      <c r="V199" s="208"/>
    </row>
    <row r="200" spans="1:22" ht="12.75" customHeight="1" x14ac:dyDescent="0.2">
      <c r="A200" s="216"/>
      <c r="B200" s="217"/>
      <c r="C200" s="218"/>
      <c r="D200" s="208"/>
      <c r="E200" s="208"/>
      <c r="F200" s="208"/>
      <c r="G200" s="208"/>
      <c r="H200" s="208"/>
      <c r="I200" s="208"/>
      <c r="J200" s="208"/>
      <c r="K200" s="208"/>
      <c r="L200" s="208"/>
      <c r="M200" s="208"/>
      <c r="N200" s="208"/>
      <c r="O200" s="208"/>
      <c r="P200" s="208"/>
      <c r="Q200" s="208"/>
      <c r="R200" s="208"/>
      <c r="S200" s="208"/>
      <c r="T200" s="208"/>
      <c r="U200" s="208"/>
      <c r="V200" s="208"/>
    </row>
    <row r="201" spans="1:22" ht="12.75" customHeight="1" x14ac:dyDescent="0.2">
      <c r="A201" s="216"/>
      <c r="B201" s="217"/>
      <c r="C201" s="218"/>
      <c r="D201" s="208"/>
      <c r="E201" s="208"/>
      <c r="F201" s="208"/>
      <c r="G201" s="208"/>
      <c r="H201" s="208"/>
      <c r="I201" s="208"/>
      <c r="J201" s="208"/>
      <c r="K201" s="208"/>
      <c r="L201" s="208"/>
      <c r="M201" s="208"/>
      <c r="N201" s="208"/>
      <c r="O201" s="208"/>
      <c r="P201" s="208"/>
      <c r="Q201" s="208"/>
      <c r="R201" s="208"/>
      <c r="S201" s="208"/>
      <c r="T201" s="208"/>
      <c r="U201" s="208"/>
      <c r="V201" s="208"/>
    </row>
    <row r="202" spans="1:22" ht="12.75" customHeight="1" x14ac:dyDescent="0.2">
      <c r="A202" s="216"/>
      <c r="B202" s="217"/>
      <c r="C202" s="218"/>
      <c r="D202" s="208"/>
      <c r="E202" s="208"/>
      <c r="F202" s="208"/>
      <c r="G202" s="208"/>
      <c r="H202" s="208"/>
      <c r="I202" s="208"/>
      <c r="J202" s="208"/>
      <c r="K202" s="208"/>
      <c r="L202" s="208"/>
      <c r="M202" s="208"/>
      <c r="N202" s="208"/>
      <c r="O202" s="208"/>
      <c r="P202" s="208"/>
      <c r="Q202" s="208"/>
      <c r="R202" s="208"/>
      <c r="S202" s="208"/>
      <c r="T202" s="208"/>
      <c r="U202" s="208"/>
      <c r="V202" s="208"/>
    </row>
    <row r="203" spans="1:22" ht="12.75" customHeight="1" x14ac:dyDescent="0.2">
      <c r="A203" s="216"/>
      <c r="B203" s="217"/>
      <c r="C203" s="218"/>
      <c r="D203" s="208"/>
      <c r="E203" s="208"/>
      <c r="F203" s="208"/>
      <c r="G203" s="208"/>
      <c r="H203" s="208"/>
      <c r="I203" s="208"/>
      <c r="J203" s="208"/>
      <c r="K203" s="208"/>
      <c r="L203" s="208"/>
      <c r="M203" s="208"/>
      <c r="N203" s="208"/>
      <c r="O203" s="208"/>
      <c r="P203" s="208"/>
      <c r="Q203" s="208"/>
      <c r="R203" s="208"/>
      <c r="S203" s="208"/>
      <c r="T203" s="208"/>
      <c r="U203" s="208"/>
      <c r="V203" s="208"/>
    </row>
    <row r="204" spans="1:22" ht="12.75" customHeight="1" x14ac:dyDescent="0.2">
      <c r="A204" s="216"/>
      <c r="B204" s="217"/>
      <c r="C204" s="218"/>
      <c r="D204" s="208"/>
      <c r="E204" s="208"/>
      <c r="F204" s="208"/>
      <c r="G204" s="208"/>
      <c r="H204" s="208"/>
      <c r="I204" s="208"/>
      <c r="J204" s="208"/>
      <c r="K204" s="208"/>
      <c r="L204" s="208"/>
      <c r="M204" s="208"/>
      <c r="N204" s="208"/>
      <c r="O204" s="208"/>
      <c r="P204" s="208"/>
      <c r="Q204" s="208"/>
      <c r="R204" s="208"/>
      <c r="S204" s="208"/>
      <c r="T204" s="208"/>
      <c r="U204" s="208"/>
      <c r="V204" s="208"/>
    </row>
    <row r="205" spans="1:22" ht="12.75" customHeight="1" x14ac:dyDescent="0.2">
      <c r="A205" s="216"/>
      <c r="B205" s="217"/>
      <c r="C205" s="218"/>
      <c r="D205" s="208"/>
      <c r="E205" s="208"/>
      <c r="F205" s="208"/>
      <c r="G205" s="208"/>
      <c r="H205" s="208"/>
      <c r="I205" s="208"/>
      <c r="J205" s="208"/>
      <c r="K205" s="208"/>
      <c r="L205" s="208"/>
      <c r="M205" s="208"/>
      <c r="N205" s="208"/>
      <c r="O205" s="208"/>
      <c r="P205" s="208"/>
      <c r="Q205" s="208"/>
      <c r="R205" s="208"/>
      <c r="S205" s="208"/>
      <c r="T205" s="208"/>
      <c r="U205" s="208"/>
      <c r="V205" s="208"/>
    </row>
    <row r="206" spans="1:22" ht="12.75" customHeight="1" x14ac:dyDescent="0.2">
      <c r="A206" s="216"/>
      <c r="B206" s="217"/>
      <c r="C206" s="218"/>
      <c r="D206" s="208"/>
      <c r="E206" s="208"/>
      <c r="F206" s="208"/>
      <c r="G206" s="208"/>
      <c r="H206" s="208"/>
      <c r="I206" s="208"/>
      <c r="J206" s="208"/>
      <c r="K206" s="208"/>
      <c r="L206" s="208"/>
      <c r="M206" s="208"/>
      <c r="N206" s="208"/>
      <c r="O206" s="208"/>
      <c r="P206" s="208"/>
      <c r="Q206" s="208"/>
      <c r="R206" s="208"/>
      <c r="S206" s="208"/>
      <c r="T206" s="208"/>
      <c r="U206" s="208"/>
      <c r="V206" s="208"/>
    </row>
    <row r="207" spans="1:22" ht="12.75" customHeight="1" x14ac:dyDescent="0.2">
      <c r="A207" s="216"/>
      <c r="B207" s="217"/>
      <c r="C207" s="218"/>
      <c r="D207" s="208"/>
      <c r="E207" s="208"/>
      <c r="F207" s="208"/>
      <c r="G207" s="208"/>
      <c r="H207" s="208"/>
      <c r="I207" s="208"/>
      <c r="J207" s="208"/>
      <c r="K207" s="208"/>
      <c r="L207" s="208"/>
      <c r="M207" s="208"/>
      <c r="N207" s="208"/>
      <c r="O207" s="208"/>
      <c r="P207" s="208"/>
      <c r="Q207" s="208"/>
      <c r="R207" s="208"/>
      <c r="S207" s="208"/>
      <c r="T207" s="208"/>
      <c r="U207" s="208"/>
      <c r="V207" s="208"/>
    </row>
    <row r="208" spans="1:22" ht="12.75" customHeight="1" x14ac:dyDescent="0.2">
      <c r="A208" s="216"/>
      <c r="B208" s="217"/>
      <c r="C208" s="218"/>
      <c r="D208" s="208"/>
      <c r="E208" s="208"/>
      <c r="F208" s="208"/>
      <c r="G208" s="208"/>
      <c r="H208" s="208"/>
      <c r="I208" s="208"/>
      <c r="J208" s="208"/>
      <c r="K208" s="208"/>
      <c r="L208" s="208"/>
      <c r="M208" s="208"/>
      <c r="N208" s="208"/>
      <c r="O208" s="208"/>
      <c r="P208" s="208"/>
      <c r="Q208" s="208"/>
      <c r="R208" s="208"/>
      <c r="S208" s="208"/>
      <c r="T208" s="208"/>
      <c r="U208" s="208"/>
      <c r="V208" s="208"/>
    </row>
    <row r="209" spans="1:22" ht="12.75" customHeight="1" x14ac:dyDescent="0.2">
      <c r="A209" s="216"/>
      <c r="B209" s="217"/>
      <c r="C209" s="218"/>
      <c r="D209" s="208"/>
      <c r="E209" s="208"/>
      <c r="F209" s="208"/>
      <c r="G209" s="208"/>
      <c r="H209" s="208"/>
      <c r="I209" s="208"/>
      <c r="J209" s="208"/>
      <c r="K209" s="208"/>
      <c r="L209" s="208"/>
      <c r="M209" s="208"/>
      <c r="N209" s="208"/>
      <c r="O209" s="208"/>
      <c r="P209" s="208"/>
      <c r="Q209" s="208"/>
      <c r="R209" s="208"/>
      <c r="S209" s="208"/>
      <c r="T209" s="208"/>
      <c r="U209" s="208"/>
      <c r="V209" s="208"/>
    </row>
    <row r="210" spans="1:22" ht="12.75" customHeight="1" x14ac:dyDescent="0.2">
      <c r="A210" s="216"/>
      <c r="B210" s="217"/>
      <c r="C210" s="218"/>
      <c r="D210" s="208"/>
      <c r="E210" s="208"/>
      <c r="F210" s="208"/>
      <c r="G210" s="208"/>
      <c r="H210" s="208"/>
      <c r="I210" s="208"/>
      <c r="J210" s="208"/>
      <c r="K210" s="208"/>
      <c r="L210" s="208"/>
      <c r="M210" s="208"/>
      <c r="N210" s="208"/>
      <c r="O210" s="208"/>
      <c r="P210" s="208"/>
      <c r="Q210" s="208"/>
      <c r="R210" s="208"/>
      <c r="S210" s="208"/>
      <c r="T210" s="208"/>
      <c r="U210" s="208"/>
      <c r="V210" s="208"/>
    </row>
    <row r="211" spans="1:22" ht="12.75" customHeight="1" x14ac:dyDescent="0.2">
      <c r="A211" s="216"/>
      <c r="B211" s="217"/>
      <c r="C211" s="218"/>
      <c r="D211" s="208"/>
      <c r="E211" s="208"/>
      <c r="F211" s="208"/>
      <c r="G211" s="208"/>
      <c r="H211" s="208"/>
      <c r="I211" s="208"/>
      <c r="J211" s="208"/>
      <c r="K211" s="208"/>
      <c r="L211" s="208"/>
      <c r="M211" s="208"/>
      <c r="N211" s="208"/>
      <c r="O211" s="208"/>
      <c r="P211" s="208"/>
      <c r="Q211" s="208"/>
      <c r="R211" s="208"/>
      <c r="S211" s="208"/>
      <c r="T211" s="208"/>
      <c r="U211" s="208"/>
      <c r="V211" s="208"/>
    </row>
    <row r="212" spans="1:22" ht="12.75" customHeight="1" x14ac:dyDescent="0.2">
      <c r="A212" s="216"/>
      <c r="B212" s="217"/>
      <c r="C212" s="218"/>
      <c r="D212" s="208"/>
      <c r="E212" s="208"/>
      <c r="F212" s="208"/>
      <c r="G212" s="208"/>
      <c r="H212" s="208"/>
      <c r="I212" s="208"/>
      <c r="J212" s="208"/>
      <c r="K212" s="208"/>
      <c r="L212" s="208"/>
      <c r="M212" s="208"/>
      <c r="N212" s="208"/>
      <c r="O212" s="208"/>
      <c r="P212" s="208"/>
      <c r="Q212" s="208"/>
      <c r="R212" s="208"/>
      <c r="S212" s="208"/>
      <c r="T212" s="208"/>
      <c r="U212" s="208"/>
      <c r="V212" s="208"/>
    </row>
    <row r="213" spans="1:22" ht="12.75" customHeight="1" x14ac:dyDescent="0.2">
      <c r="A213" s="216"/>
      <c r="B213" s="217"/>
      <c r="C213" s="218"/>
      <c r="D213" s="208"/>
      <c r="E213" s="208"/>
      <c r="F213" s="208"/>
      <c r="G213" s="208"/>
      <c r="H213" s="208"/>
      <c r="I213" s="208"/>
      <c r="J213" s="208"/>
      <c r="K213" s="208"/>
      <c r="L213" s="208"/>
      <c r="M213" s="208"/>
      <c r="N213" s="208"/>
      <c r="O213" s="208"/>
      <c r="P213" s="208"/>
      <c r="Q213" s="208"/>
      <c r="R213" s="208"/>
      <c r="S213" s="208"/>
      <c r="T213" s="208"/>
      <c r="U213" s="208"/>
      <c r="V213" s="208"/>
    </row>
    <row r="214" spans="1:22" ht="12.75" customHeight="1" x14ac:dyDescent="0.2">
      <c r="A214" s="216"/>
      <c r="B214" s="217"/>
      <c r="C214" s="218"/>
      <c r="D214" s="208"/>
      <c r="E214" s="208"/>
      <c r="F214" s="208"/>
      <c r="G214" s="208"/>
      <c r="H214" s="208"/>
      <c r="I214" s="208"/>
      <c r="J214" s="208"/>
      <c r="K214" s="208"/>
      <c r="L214" s="208"/>
      <c r="M214" s="208"/>
      <c r="N214" s="208"/>
      <c r="O214" s="208"/>
      <c r="P214" s="208"/>
      <c r="Q214" s="208"/>
      <c r="R214" s="208"/>
      <c r="S214" s="208"/>
      <c r="T214" s="208"/>
      <c r="U214" s="208"/>
      <c r="V214" s="208"/>
    </row>
    <row r="215" spans="1:22" ht="12.75" customHeight="1" x14ac:dyDescent="0.2">
      <c r="A215" s="216"/>
      <c r="B215" s="217"/>
      <c r="C215" s="218"/>
      <c r="D215" s="208"/>
      <c r="E215" s="208"/>
      <c r="F215" s="208"/>
      <c r="G215" s="208"/>
      <c r="H215" s="208"/>
      <c r="I215" s="208"/>
      <c r="J215" s="208"/>
      <c r="K215" s="208"/>
      <c r="L215" s="208"/>
      <c r="M215" s="208"/>
      <c r="N215" s="208"/>
      <c r="O215" s="208"/>
      <c r="P215" s="208"/>
      <c r="Q215" s="208"/>
      <c r="R215" s="208"/>
      <c r="S215" s="208"/>
      <c r="T215" s="208"/>
      <c r="U215" s="208"/>
      <c r="V215" s="208"/>
    </row>
    <row r="216" spans="1:22" ht="12.75" customHeight="1" x14ac:dyDescent="0.2">
      <c r="A216" s="216"/>
      <c r="B216" s="217"/>
      <c r="C216" s="218"/>
      <c r="D216" s="208"/>
      <c r="E216" s="208"/>
      <c r="F216" s="208"/>
      <c r="G216" s="208"/>
      <c r="H216" s="208"/>
      <c r="I216" s="208"/>
      <c r="J216" s="208"/>
      <c r="K216" s="208"/>
      <c r="L216" s="208"/>
      <c r="M216" s="208"/>
      <c r="N216" s="208"/>
      <c r="O216" s="208"/>
      <c r="P216" s="208"/>
      <c r="Q216" s="208"/>
      <c r="R216" s="208"/>
      <c r="S216" s="208"/>
      <c r="T216" s="208"/>
      <c r="U216" s="208"/>
      <c r="V216" s="208"/>
    </row>
    <row r="217" spans="1:22" ht="12.75" customHeight="1" x14ac:dyDescent="0.2">
      <c r="A217" s="216"/>
      <c r="B217" s="217"/>
      <c r="C217" s="218"/>
      <c r="D217" s="208"/>
      <c r="E217" s="208"/>
      <c r="F217" s="208"/>
      <c r="G217" s="208"/>
      <c r="H217" s="208"/>
      <c r="I217" s="208"/>
      <c r="J217" s="208"/>
      <c r="K217" s="208"/>
      <c r="L217" s="208"/>
      <c r="M217" s="208"/>
      <c r="N217" s="208"/>
      <c r="O217" s="208"/>
      <c r="P217" s="208"/>
      <c r="Q217" s="208"/>
      <c r="R217" s="208"/>
      <c r="S217" s="208"/>
      <c r="T217" s="208"/>
      <c r="U217" s="208"/>
      <c r="V217" s="208"/>
    </row>
    <row r="218" spans="1:22" ht="12.75" customHeight="1" x14ac:dyDescent="0.2">
      <c r="A218" s="216"/>
      <c r="B218" s="217"/>
      <c r="C218" s="218"/>
      <c r="D218" s="208"/>
      <c r="E218" s="208"/>
      <c r="F218" s="208"/>
      <c r="G218" s="208"/>
      <c r="H218" s="208"/>
      <c r="I218" s="208"/>
      <c r="J218" s="208"/>
      <c r="K218" s="208"/>
      <c r="L218" s="208"/>
      <c r="M218" s="208"/>
      <c r="N218" s="208"/>
      <c r="O218" s="208"/>
      <c r="P218" s="208"/>
      <c r="Q218" s="208"/>
      <c r="R218" s="208"/>
      <c r="S218" s="208"/>
      <c r="T218" s="208"/>
      <c r="U218" s="208"/>
      <c r="V218" s="208"/>
    </row>
    <row r="219" spans="1:22" ht="12.75" customHeight="1" x14ac:dyDescent="0.2">
      <c r="A219" s="216"/>
      <c r="B219" s="217"/>
      <c r="C219" s="218"/>
      <c r="D219" s="208"/>
      <c r="E219" s="208"/>
      <c r="F219" s="208"/>
      <c r="G219" s="208"/>
      <c r="H219" s="208"/>
      <c r="I219" s="208"/>
      <c r="J219" s="208"/>
      <c r="K219" s="208"/>
      <c r="L219" s="208"/>
      <c r="M219" s="208"/>
      <c r="N219" s="208"/>
      <c r="O219" s="208"/>
      <c r="P219" s="208"/>
      <c r="Q219" s="208"/>
      <c r="R219" s="208"/>
      <c r="S219" s="208"/>
      <c r="T219" s="208"/>
      <c r="U219" s="208"/>
      <c r="V219" s="208"/>
    </row>
    <row r="220" spans="1:22" ht="12.75" customHeight="1" x14ac:dyDescent="0.2">
      <c r="A220" s="216"/>
      <c r="B220" s="217"/>
      <c r="C220" s="218"/>
      <c r="D220" s="208"/>
      <c r="E220" s="208"/>
      <c r="F220" s="208"/>
      <c r="G220" s="208"/>
      <c r="H220" s="208"/>
      <c r="I220" s="208"/>
      <c r="J220" s="208"/>
      <c r="K220" s="208"/>
      <c r="L220" s="208"/>
      <c r="M220" s="208"/>
      <c r="N220" s="208"/>
      <c r="O220" s="208"/>
      <c r="P220" s="208"/>
      <c r="Q220" s="208"/>
      <c r="R220" s="208"/>
      <c r="S220" s="208"/>
      <c r="T220" s="208"/>
      <c r="U220" s="208"/>
      <c r="V220" s="208"/>
    </row>
    <row r="221" spans="1:22" ht="12.75" customHeight="1" x14ac:dyDescent="0.2">
      <c r="A221" s="216"/>
      <c r="B221" s="217"/>
      <c r="C221" s="218"/>
      <c r="D221" s="208"/>
      <c r="E221" s="208"/>
      <c r="F221" s="208"/>
      <c r="G221" s="208"/>
      <c r="H221" s="208"/>
      <c r="I221" s="208"/>
      <c r="J221" s="208"/>
      <c r="K221" s="208"/>
      <c r="L221" s="208"/>
      <c r="M221" s="208"/>
      <c r="N221" s="208"/>
      <c r="O221" s="208"/>
      <c r="P221" s="208"/>
      <c r="Q221" s="208"/>
      <c r="R221" s="208"/>
      <c r="S221" s="208"/>
      <c r="T221" s="208"/>
      <c r="U221" s="208"/>
      <c r="V221" s="208"/>
    </row>
    <row r="222" spans="1:22" ht="12.75" customHeight="1" x14ac:dyDescent="0.2">
      <c r="A222" s="216"/>
      <c r="B222" s="217"/>
      <c r="C222" s="218"/>
      <c r="D222" s="208"/>
      <c r="E222" s="208"/>
      <c r="F222" s="208"/>
      <c r="G222" s="208"/>
      <c r="H222" s="208"/>
      <c r="I222" s="208"/>
      <c r="J222" s="208"/>
      <c r="K222" s="208"/>
      <c r="L222" s="208"/>
      <c r="M222" s="208"/>
      <c r="N222" s="208"/>
      <c r="O222" s="208"/>
      <c r="P222" s="208"/>
      <c r="Q222" s="208"/>
      <c r="R222" s="208"/>
      <c r="S222" s="208"/>
      <c r="T222" s="208"/>
      <c r="U222" s="208"/>
      <c r="V222" s="208"/>
    </row>
    <row r="223" spans="1:22" ht="12.75" customHeight="1" x14ac:dyDescent="0.2">
      <c r="A223" s="216"/>
      <c r="B223" s="217"/>
      <c r="C223" s="218"/>
      <c r="D223" s="208"/>
      <c r="E223" s="208"/>
      <c r="F223" s="208"/>
      <c r="G223" s="208"/>
      <c r="H223" s="208"/>
      <c r="I223" s="208"/>
      <c r="J223" s="208"/>
      <c r="K223" s="208"/>
      <c r="L223" s="208"/>
      <c r="M223" s="208"/>
      <c r="N223" s="208"/>
      <c r="O223" s="208"/>
      <c r="P223" s="208"/>
      <c r="Q223" s="208"/>
      <c r="R223" s="208"/>
      <c r="S223" s="208"/>
      <c r="T223" s="208"/>
      <c r="U223" s="208"/>
      <c r="V223" s="208"/>
    </row>
    <row r="224" spans="1:22" ht="12.75" customHeight="1" x14ac:dyDescent="0.2">
      <c r="A224" s="216"/>
      <c r="B224" s="217"/>
      <c r="C224" s="218"/>
      <c r="D224" s="208"/>
      <c r="E224" s="208"/>
      <c r="F224" s="208"/>
      <c r="G224" s="208"/>
      <c r="H224" s="208"/>
      <c r="I224" s="208"/>
      <c r="J224" s="208"/>
      <c r="K224" s="208"/>
      <c r="L224" s="208"/>
      <c r="M224" s="208"/>
      <c r="N224" s="208"/>
      <c r="O224" s="208"/>
      <c r="P224" s="208"/>
      <c r="Q224" s="208"/>
      <c r="R224" s="208"/>
      <c r="S224" s="208"/>
      <c r="T224" s="208"/>
      <c r="U224" s="208"/>
      <c r="V224" s="208"/>
    </row>
    <row r="225" spans="1:22" ht="12.75" customHeight="1" x14ac:dyDescent="0.2">
      <c r="A225" s="216"/>
      <c r="B225" s="217"/>
      <c r="C225" s="218"/>
      <c r="D225" s="208"/>
      <c r="E225" s="208"/>
      <c r="F225" s="208"/>
      <c r="G225" s="208"/>
      <c r="H225" s="208"/>
      <c r="I225" s="208"/>
      <c r="J225" s="208"/>
      <c r="K225" s="208"/>
      <c r="L225" s="208"/>
      <c r="M225" s="208"/>
      <c r="N225" s="208"/>
      <c r="O225" s="208"/>
      <c r="P225" s="208"/>
      <c r="Q225" s="208"/>
      <c r="R225" s="208"/>
      <c r="S225" s="208"/>
      <c r="T225" s="208"/>
      <c r="U225" s="208"/>
      <c r="V225" s="208"/>
    </row>
    <row r="226" spans="1:22" ht="12.75" customHeight="1" x14ac:dyDescent="0.2">
      <c r="A226" s="216"/>
      <c r="B226" s="217"/>
      <c r="C226" s="218"/>
      <c r="D226" s="208"/>
      <c r="E226" s="208"/>
      <c r="F226" s="208"/>
      <c r="G226" s="208"/>
      <c r="H226" s="208"/>
      <c r="I226" s="208"/>
      <c r="J226" s="208"/>
      <c r="K226" s="208"/>
      <c r="L226" s="208"/>
      <c r="M226" s="208"/>
      <c r="N226" s="208"/>
      <c r="O226" s="208"/>
      <c r="P226" s="208"/>
      <c r="Q226" s="208"/>
      <c r="R226" s="208"/>
      <c r="S226" s="208"/>
      <c r="T226" s="208"/>
      <c r="U226" s="208"/>
      <c r="V226" s="208"/>
    </row>
    <row r="227" spans="1:22" ht="12.75" customHeight="1" x14ac:dyDescent="0.2">
      <c r="A227" s="216"/>
      <c r="B227" s="217"/>
      <c r="C227" s="218"/>
      <c r="D227" s="208"/>
      <c r="E227" s="208"/>
      <c r="F227" s="208"/>
      <c r="G227" s="208"/>
      <c r="H227" s="208"/>
      <c r="I227" s="208"/>
      <c r="J227" s="208"/>
      <c r="K227" s="208"/>
      <c r="L227" s="208"/>
      <c r="M227" s="208"/>
      <c r="N227" s="208"/>
      <c r="O227" s="208"/>
      <c r="P227" s="208"/>
      <c r="Q227" s="208"/>
      <c r="R227" s="208"/>
      <c r="S227" s="208"/>
      <c r="T227" s="208"/>
      <c r="U227" s="208"/>
      <c r="V227" s="208"/>
    </row>
    <row r="228" spans="1:22" ht="12.75" customHeight="1" x14ac:dyDescent="0.2">
      <c r="A228" s="216"/>
      <c r="B228" s="217"/>
      <c r="C228" s="218"/>
      <c r="D228" s="208"/>
      <c r="E228" s="208"/>
      <c r="F228" s="208"/>
      <c r="G228" s="208"/>
      <c r="H228" s="208"/>
      <c r="I228" s="208"/>
      <c r="J228" s="208"/>
      <c r="K228" s="208"/>
      <c r="L228" s="208"/>
      <c r="M228" s="208"/>
      <c r="N228" s="208"/>
      <c r="O228" s="208"/>
      <c r="P228" s="208"/>
      <c r="Q228" s="208"/>
      <c r="R228" s="208"/>
      <c r="S228" s="208"/>
      <c r="T228" s="208"/>
      <c r="U228" s="208"/>
      <c r="V228" s="208"/>
    </row>
    <row r="229" spans="1:22" ht="12.75" customHeight="1" x14ac:dyDescent="0.2">
      <c r="A229" s="216"/>
      <c r="B229" s="217"/>
      <c r="C229" s="218"/>
      <c r="D229" s="208"/>
      <c r="E229" s="208"/>
      <c r="F229" s="208"/>
      <c r="G229" s="208"/>
      <c r="H229" s="208"/>
      <c r="I229" s="208"/>
      <c r="J229" s="208"/>
      <c r="K229" s="208"/>
      <c r="L229" s="208"/>
      <c r="M229" s="208"/>
      <c r="N229" s="208"/>
      <c r="O229" s="208"/>
      <c r="P229" s="208"/>
      <c r="Q229" s="208"/>
      <c r="R229" s="208"/>
      <c r="S229" s="208"/>
      <c r="T229" s="208"/>
      <c r="U229" s="208"/>
      <c r="V229" s="208"/>
    </row>
    <row r="230" spans="1:22" ht="12.75" customHeight="1" x14ac:dyDescent="0.2">
      <c r="A230" s="216"/>
      <c r="B230" s="217"/>
      <c r="C230" s="218"/>
      <c r="D230" s="208"/>
      <c r="E230" s="208"/>
      <c r="F230" s="208"/>
      <c r="G230" s="208"/>
      <c r="H230" s="208"/>
      <c r="I230" s="208"/>
      <c r="J230" s="208"/>
      <c r="K230" s="208"/>
      <c r="L230" s="208"/>
      <c r="M230" s="208"/>
      <c r="N230" s="208"/>
      <c r="O230" s="208"/>
      <c r="P230" s="208"/>
      <c r="Q230" s="208"/>
      <c r="R230" s="208"/>
      <c r="S230" s="208"/>
      <c r="T230" s="208"/>
      <c r="U230" s="208"/>
      <c r="V230" s="208"/>
    </row>
    <row r="231" spans="1:22" ht="12.75" customHeight="1" x14ac:dyDescent="0.2">
      <c r="A231" s="216"/>
      <c r="B231" s="217"/>
      <c r="C231" s="218"/>
      <c r="D231" s="208"/>
      <c r="E231" s="208"/>
      <c r="F231" s="208"/>
      <c r="G231" s="208"/>
      <c r="H231" s="208"/>
      <c r="I231" s="208"/>
      <c r="J231" s="208"/>
      <c r="K231" s="208"/>
      <c r="L231" s="208"/>
      <c r="M231" s="208"/>
      <c r="N231" s="208"/>
      <c r="O231" s="208"/>
      <c r="P231" s="208"/>
      <c r="Q231" s="208"/>
      <c r="R231" s="208"/>
      <c r="S231" s="208"/>
      <c r="T231" s="208"/>
      <c r="U231" s="208"/>
      <c r="V231" s="208"/>
    </row>
    <row r="232" spans="1:22" ht="12.75" customHeight="1" x14ac:dyDescent="0.2">
      <c r="A232" s="216"/>
      <c r="B232" s="217"/>
      <c r="C232" s="218"/>
      <c r="D232" s="208"/>
      <c r="E232" s="208"/>
      <c r="F232" s="208"/>
      <c r="G232" s="208"/>
      <c r="H232" s="208"/>
      <c r="I232" s="208"/>
      <c r="J232" s="208"/>
      <c r="K232" s="208"/>
      <c r="L232" s="208"/>
      <c r="M232" s="208"/>
      <c r="N232" s="208"/>
      <c r="O232" s="208"/>
      <c r="P232" s="208"/>
      <c r="Q232" s="208"/>
      <c r="R232" s="208"/>
      <c r="S232" s="208"/>
      <c r="T232" s="208"/>
      <c r="U232" s="208"/>
      <c r="V232" s="208"/>
    </row>
    <row r="233" spans="1:22" ht="12.75" customHeight="1" x14ac:dyDescent="0.2">
      <c r="A233" s="216"/>
      <c r="B233" s="217"/>
      <c r="C233" s="218"/>
      <c r="D233" s="208"/>
      <c r="E233" s="208"/>
      <c r="F233" s="208"/>
      <c r="G233" s="208"/>
      <c r="H233" s="208"/>
      <c r="I233" s="208"/>
      <c r="J233" s="208"/>
      <c r="K233" s="208"/>
      <c r="L233" s="208"/>
      <c r="M233" s="208"/>
      <c r="N233" s="208"/>
      <c r="O233" s="208"/>
      <c r="P233" s="208"/>
      <c r="Q233" s="208"/>
      <c r="R233" s="208"/>
      <c r="S233" s="208"/>
      <c r="T233" s="208"/>
      <c r="U233" s="208"/>
      <c r="V233" s="208"/>
    </row>
    <row r="234" spans="1:22" ht="12.75" customHeight="1" x14ac:dyDescent="0.2">
      <c r="A234" s="216"/>
      <c r="B234" s="217"/>
      <c r="C234" s="218"/>
      <c r="D234" s="208"/>
      <c r="E234" s="208"/>
      <c r="F234" s="208"/>
      <c r="G234" s="208"/>
      <c r="H234" s="208"/>
      <c r="I234" s="208"/>
      <c r="J234" s="208"/>
      <c r="K234" s="208"/>
      <c r="L234" s="208"/>
      <c r="M234" s="208"/>
      <c r="N234" s="208"/>
      <c r="O234" s="208"/>
      <c r="P234" s="208"/>
      <c r="Q234" s="208"/>
      <c r="R234" s="208"/>
      <c r="S234" s="208"/>
      <c r="T234" s="208"/>
      <c r="U234" s="208"/>
      <c r="V234" s="208"/>
    </row>
    <row r="235" spans="1:22" ht="12.75" customHeight="1" x14ac:dyDescent="0.2">
      <c r="A235" s="216"/>
      <c r="B235" s="217"/>
      <c r="C235" s="218"/>
      <c r="D235" s="208"/>
      <c r="E235" s="208"/>
      <c r="F235" s="208"/>
      <c r="G235" s="208"/>
      <c r="H235" s="208"/>
      <c r="I235" s="208"/>
      <c r="J235" s="208"/>
      <c r="K235" s="208"/>
      <c r="L235" s="208"/>
      <c r="M235" s="208"/>
      <c r="N235" s="208"/>
      <c r="O235" s="208"/>
      <c r="P235" s="208"/>
      <c r="Q235" s="208"/>
      <c r="R235" s="208"/>
      <c r="S235" s="208"/>
      <c r="T235" s="208"/>
      <c r="U235" s="208"/>
      <c r="V235" s="208"/>
    </row>
    <row r="236" spans="1:22" ht="12.75" customHeight="1" x14ac:dyDescent="0.2">
      <c r="A236" s="216"/>
      <c r="B236" s="217"/>
      <c r="C236" s="218"/>
      <c r="D236" s="208"/>
      <c r="E236" s="208"/>
      <c r="F236" s="208"/>
      <c r="G236" s="208"/>
      <c r="H236" s="208"/>
      <c r="I236" s="208"/>
      <c r="J236" s="208"/>
      <c r="K236" s="208"/>
      <c r="L236" s="208"/>
      <c r="M236" s="208"/>
      <c r="N236" s="208"/>
      <c r="O236" s="208"/>
      <c r="P236" s="208"/>
      <c r="Q236" s="208"/>
      <c r="R236" s="208"/>
      <c r="S236" s="208"/>
      <c r="T236" s="208"/>
      <c r="U236" s="208"/>
      <c r="V236" s="208"/>
    </row>
    <row r="237" spans="1:22" ht="12.75" customHeight="1" x14ac:dyDescent="0.2">
      <c r="A237" s="216"/>
      <c r="B237" s="217"/>
      <c r="C237" s="218"/>
      <c r="D237" s="208"/>
      <c r="E237" s="208"/>
      <c r="F237" s="208"/>
      <c r="G237" s="208"/>
      <c r="H237" s="208"/>
      <c r="I237" s="208"/>
      <c r="J237" s="208"/>
      <c r="K237" s="208"/>
      <c r="L237" s="208"/>
      <c r="M237" s="208"/>
      <c r="N237" s="208"/>
      <c r="O237" s="208"/>
      <c r="P237" s="208"/>
      <c r="Q237" s="208"/>
      <c r="R237" s="208"/>
      <c r="S237" s="208"/>
      <c r="T237" s="208"/>
      <c r="U237" s="208"/>
      <c r="V237" s="208"/>
    </row>
    <row r="238" spans="1:22" ht="12.75" customHeight="1" x14ac:dyDescent="0.2">
      <c r="A238" s="216"/>
      <c r="B238" s="217"/>
      <c r="C238" s="218"/>
      <c r="D238" s="208"/>
      <c r="E238" s="208"/>
      <c r="F238" s="208"/>
      <c r="G238" s="208"/>
      <c r="H238" s="208"/>
      <c r="I238" s="208"/>
      <c r="J238" s="208"/>
      <c r="K238" s="208"/>
      <c r="L238" s="208"/>
      <c r="M238" s="208"/>
      <c r="N238" s="208"/>
      <c r="O238" s="208"/>
      <c r="P238" s="208"/>
      <c r="Q238" s="208"/>
      <c r="R238" s="208"/>
      <c r="S238" s="208"/>
      <c r="T238" s="208"/>
      <c r="U238" s="208"/>
      <c r="V238" s="208"/>
    </row>
    <row r="239" spans="1:22" ht="12.75" customHeight="1" x14ac:dyDescent="0.2">
      <c r="A239" s="216"/>
      <c r="B239" s="217"/>
      <c r="C239" s="218"/>
      <c r="D239" s="208"/>
      <c r="E239" s="208"/>
      <c r="F239" s="208"/>
      <c r="G239" s="208"/>
      <c r="H239" s="208"/>
      <c r="I239" s="208"/>
      <c r="J239" s="208"/>
      <c r="K239" s="208"/>
      <c r="L239" s="208"/>
      <c r="M239" s="208"/>
      <c r="N239" s="208"/>
      <c r="O239" s="208"/>
      <c r="P239" s="208"/>
      <c r="Q239" s="208"/>
      <c r="R239" s="208"/>
      <c r="S239" s="208"/>
      <c r="T239" s="208"/>
      <c r="U239" s="208"/>
      <c r="V239" s="208"/>
    </row>
    <row r="240" spans="1:22" ht="12.75" customHeight="1" x14ac:dyDescent="0.2">
      <c r="A240" s="216"/>
      <c r="B240" s="217"/>
      <c r="C240" s="218"/>
      <c r="D240" s="208"/>
      <c r="E240" s="208"/>
      <c r="F240" s="208"/>
      <c r="G240" s="208"/>
      <c r="H240" s="208"/>
      <c r="I240" s="208"/>
      <c r="J240" s="208"/>
      <c r="K240" s="208"/>
      <c r="L240" s="208"/>
      <c r="M240" s="208"/>
      <c r="N240" s="208"/>
      <c r="O240" s="208"/>
      <c r="P240" s="208"/>
      <c r="Q240" s="208"/>
      <c r="R240" s="208"/>
      <c r="S240" s="208"/>
      <c r="T240" s="208"/>
      <c r="U240" s="208"/>
      <c r="V240" s="208"/>
    </row>
    <row r="241" spans="1:22" ht="12.75" customHeight="1" x14ac:dyDescent="0.2">
      <c r="A241" s="216"/>
      <c r="B241" s="217"/>
      <c r="C241" s="218"/>
      <c r="D241" s="208"/>
      <c r="E241" s="208"/>
      <c r="F241" s="208"/>
      <c r="G241" s="208"/>
      <c r="H241" s="208"/>
      <c r="I241" s="208"/>
      <c r="J241" s="208"/>
      <c r="K241" s="208"/>
      <c r="L241" s="208"/>
      <c r="M241" s="208"/>
      <c r="N241" s="208"/>
      <c r="O241" s="208"/>
      <c r="P241" s="208"/>
      <c r="Q241" s="208"/>
      <c r="R241" s="208"/>
      <c r="S241" s="208"/>
      <c r="T241" s="208"/>
      <c r="U241" s="208"/>
      <c r="V241" s="208"/>
    </row>
    <row r="242" spans="1:22" ht="12.75" customHeight="1" x14ac:dyDescent="0.2">
      <c r="A242" s="216"/>
      <c r="B242" s="217"/>
      <c r="C242" s="218"/>
      <c r="D242" s="208"/>
      <c r="E242" s="208"/>
      <c r="F242" s="208"/>
      <c r="G242" s="208"/>
      <c r="H242" s="208"/>
      <c r="I242" s="208"/>
      <c r="J242" s="208"/>
      <c r="K242" s="208"/>
      <c r="L242" s="208"/>
      <c r="M242" s="208"/>
      <c r="N242" s="208"/>
      <c r="O242" s="208"/>
      <c r="P242" s="208"/>
      <c r="Q242" s="208"/>
      <c r="R242" s="208"/>
      <c r="S242" s="208"/>
      <c r="T242" s="208"/>
      <c r="U242" s="208"/>
      <c r="V242" s="208"/>
    </row>
    <row r="243" spans="1:22" ht="12.75" customHeight="1" x14ac:dyDescent="0.2">
      <c r="A243" s="216"/>
      <c r="B243" s="217"/>
      <c r="C243" s="218"/>
      <c r="D243" s="208"/>
      <c r="E243" s="208"/>
      <c r="F243" s="208"/>
      <c r="G243" s="208"/>
      <c r="H243" s="208"/>
      <c r="I243" s="208"/>
      <c r="J243" s="208"/>
      <c r="K243" s="208"/>
      <c r="L243" s="208"/>
      <c r="M243" s="208"/>
      <c r="N243" s="208"/>
      <c r="O243" s="208"/>
      <c r="P243" s="208"/>
      <c r="Q243" s="208"/>
      <c r="R243" s="208"/>
      <c r="S243" s="208"/>
      <c r="T243" s="208"/>
      <c r="U243" s="208"/>
      <c r="V243" s="208"/>
    </row>
    <row r="244" spans="1:22" ht="12.75" customHeight="1" x14ac:dyDescent="0.2">
      <c r="A244" s="216"/>
      <c r="B244" s="217"/>
      <c r="C244" s="218"/>
      <c r="D244" s="208"/>
      <c r="E244" s="208"/>
      <c r="F244" s="208"/>
      <c r="G244" s="208"/>
      <c r="H244" s="208"/>
      <c r="I244" s="208"/>
      <c r="J244" s="208"/>
      <c r="K244" s="208"/>
      <c r="L244" s="208"/>
      <c r="M244" s="208"/>
      <c r="N244" s="208"/>
      <c r="O244" s="208"/>
      <c r="P244" s="208"/>
      <c r="Q244" s="208"/>
      <c r="R244" s="208"/>
      <c r="S244" s="208"/>
      <c r="T244" s="208"/>
      <c r="U244" s="208"/>
      <c r="V244" s="208"/>
    </row>
    <row r="245" spans="1:22" ht="12.75" customHeight="1" x14ac:dyDescent="0.2">
      <c r="A245" s="216"/>
      <c r="B245" s="217"/>
      <c r="C245" s="218"/>
      <c r="D245" s="208"/>
      <c r="E245" s="208"/>
      <c r="F245" s="208"/>
      <c r="G245" s="208"/>
      <c r="H245" s="208"/>
      <c r="I245" s="208"/>
      <c r="J245" s="208"/>
      <c r="K245" s="208"/>
      <c r="L245" s="208"/>
      <c r="M245" s="208"/>
      <c r="N245" s="208"/>
      <c r="O245" s="208"/>
      <c r="P245" s="208"/>
      <c r="Q245" s="208"/>
      <c r="R245" s="208"/>
      <c r="S245" s="208"/>
      <c r="T245" s="208"/>
      <c r="U245" s="208"/>
      <c r="V245" s="208"/>
    </row>
    <row r="246" spans="1:22" ht="12.75" customHeight="1" x14ac:dyDescent="0.2">
      <c r="A246" s="216"/>
      <c r="B246" s="217"/>
      <c r="C246" s="218"/>
      <c r="D246" s="208"/>
      <c r="E246" s="208"/>
      <c r="F246" s="208"/>
      <c r="G246" s="208"/>
      <c r="H246" s="208"/>
      <c r="I246" s="208"/>
      <c r="J246" s="208"/>
      <c r="K246" s="208"/>
      <c r="L246" s="208"/>
      <c r="M246" s="208"/>
      <c r="N246" s="208"/>
      <c r="O246" s="208"/>
      <c r="P246" s="208"/>
      <c r="Q246" s="208"/>
      <c r="R246" s="208"/>
      <c r="S246" s="208"/>
      <c r="T246" s="208"/>
      <c r="U246" s="208"/>
      <c r="V246" s="208"/>
    </row>
    <row r="247" spans="1:22" ht="12.75" customHeight="1" x14ac:dyDescent="0.2">
      <c r="A247" s="216"/>
      <c r="B247" s="217"/>
      <c r="C247" s="218"/>
      <c r="D247" s="208"/>
      <c r="E247" s="208"/>
      <c r="F247" s="208"/>
      <c r="G247" s="208"/>
      <c r="H247" s="208"/>
      <c r="I247" s="208"/>
      <c r="J247" s="208"/>
      <c r="K247" s="208"/>
      <c r="L247" s="208"/>
      <c r="M247" s="208"/>
      <c r="N247" s="208"/>
      <c r="O247" s="208"/>
      <c r="P247" s="208"/>
      <c r="Q247" s="208"/>
      <c r="R247" s="208"/>
      <c r="S247" s="208"/>
      <c r="T247" s="208"/>
      <c r="U247" s="208"/>
      <c r="V247" s="208"/>
    </row>
    <row r="248" spans="1:22" ht="12.75" customHeight="1" x14ac:dyDescent="0.2">
      <c r="A248" s="216"/>
      <c r="B248" s="217"/>
      <c r="C248" s="218"/>
      <c r="D248" s="208"/>
      <c r="E248" s="208"/>
      <c r="F248" s="208"/>
      <c r="G248" s="208"/>
      <c r="H248" s="208"/>
      <c r="I248" s="208"/>
      <c r="J248" s="208"/>
      <c r="K248" s="208"/>
      <c r="L248" s="208"/>
      <c r="M248" s="208"/>
      <c r="N248" s="208"/>
      <c r="O248" s="208"/>
      <c r="P248" s="208"/>
      <c r="Q248" s="208"/>
      <c r="R248" s="208"/>
      <c r="S248" s="208"/>
      <c r="T248" s="208"/>
      <c r="U248" s="208"/>
      <c r="V248" s="208"/>
    </row>
    <row r="249" spans="1:22" ht="15.75" customHeight="1" x14ac:dyDescent="0.2">
      <c r="B249" s="220"/>
      <c r="C249" s="221"/>
      <c r="D249"/>
      <c r="E249"/>
      <c r="F249"/>
      <c r="G249"/>
      <c r="H249"/>
      <c r="I249"/>
      <c r="J249"/>
      <c r="K249"/>
      <c r="L249"/>
      <c r="M249"/>
      <c r="N249"/>
      <c r="O249"/>
      <c r="P249"/>
      <c r="Q249"/>
      <c r="R249"/>
      <c r="S249"/>
      <c r="T249"/>
      <c r="U249"/>
      <c r="V249"/>
    </row>
    <row r="250" spans="1:22" ht="15.75" customHeight="1" x14ac:dyDescent="0.2">
      <c r="B250" s="220"/>
      <c r="C250" s="221"/>
      <c r="D250"/>
      <c r="E250"/>
      <c r="F250"/>
      <c r="G250"/>
      <c r="H250"/>
      <c r="I250"/>
      <c r="J250"/>
      <c r="K250"/>
      <c r="L250"/>
      <c r="M250"/>
      <c r="N250"/>
      <c r="O250"/>
      <c r="P250"/>
      <c r="Q250"/>
      <c r="R250"/>
      <c r="S250"/>
      <c r="T250"/>
      <c r="U250"/>
      <c r="V250"/>
    </row>
    <row r="251" spans="1:22" ht="15.75" customHeight="1" x14ac:dyDescent="0.2">
      <c r="B251" s="220"/>
      <c r="C251" s="221"/>
      <c r="D251"/>
      <c r="E251"/>
      <c r="F251"/>
      <c r="G251"/>
      <c r="H251"/>
      <c r="I251"/>
      <c r="J251"/>
      <c r="K251"/>
      <c r="L251"/>
      <c r="M251"/>
      <c r="N251"/>
      <c r="O251"/>
      <c r="P251"/>
      <c r="Q251"/>
      <c r="R251"/>
      <c r="S251"/>
      <c r="T251"/>
      <c r="U251"/>
      <c r="V251"/>
    </row>
    <row r="252" spans="1:22" ht="15.75" customHeight="1" x14ac:dyDescent="0.2">
      <c r="B252" s="220"/>
      <c r="C252" s="221"/>
      <c r="D252"/>
      <c r="E252"/>
      <c r="F252"/>
      <c r="G252"/>
      <c r="H252"/>
      <c r="I252"/>
      <c r="J252"/>
      <c r="K252"/>
      <c r="L252"/>
      <c r="M252"/>
      <c r="N252"/>
      <c r="O252"/>
      <c r="P252"/>
      <c r="Q252"/>
      <c r="R252"/>
      <c r="S252"/>
      <c r="T252"/>
      <c r="U252"/>
      <c r="V252"/>
    </row>
    <row r="253" spans="1:22" ht="15.75" customHeight="1" x14ac:dyDescent="0.2">
      <c r="B253" s="220"/>
      <c r="C253" s="221"/>
      <c r="D253"/>
      <c r="E253"/>
      <c r="F253"/>
      <c r="G253"/>
      <c r="H253"/>
      <c r="I253"/>
      <c r="J253"/>
      <c r="K253"/>
      <c r="L253"/>
      <c r="M253"/>
      <c r="N253"/>
      <c r="O253"/>
      <c r="P253"/>
      <c r="Q253"/>
      <c r="R253"/>
      <c r="S253"/>
      <c r="T253"/>
      <c r="U253"/>
      <c r="V253"/>
    </row>
    <row r="254" spans="1:22" ht="15.75" customHeight="1" x14ac:dyDescent="0.2">
      <c r="B254" s="220"/>
      <c r="C254" s="221"/>
      <c r="D254"/>
      <c r="E254"/>
      <c r="F254"/>
      <c r="G254"/>
      <c r="H254"/>
      <c r="I254"/>
      <c r="J254"/>
      <c r="K254"/>
      <c r="L254"/>
      <c r="M254"/>
      <c r="N254"/>
      <c r="O254"/>
      <c r="P254"/>
      <c r="Q254"/>
      <c r="R254"/>
      <c r="S254"/>
      <c r="T254"/>
      <c r="U254"/>
      <c r="V254"/>
    </row>
    <row r="255" spans="1:22" ht="15.75" customHeight="1" x14ac:dyDescent="0.2">
      <c r="B255" s="220"/>
      <c r="C255" s="221"/>
      <c r="D255"/>
      <c r="E255"/>
      <c r="F255"/>
      <c r="G255"/>
      <c r="H255"/>
      <c r="I255"/>
      <c r="J255"/>
      <c r="K255"/>
      <c r="L255"/>
      <c r="M255"/>
      <c r="N255"/>
      <c r="O255"/>
      <c r="P255"/>
      <c r="Q255"/>
      <c r="R255"/>
      <c r="S255"/>
      <c r="T255"/>
      <c r="U255"/>
      <c r="V255"/>
    </row>
    <row r="256" spans="1:22" ht="15.75" customHeight="1" x14ac:dyDescent="0.2">
      <c r="B256" s="220"/>
      <c r="C256" s="221"/>
      <c r="D256"/>
      <c r="E256"/>
      <c r="F256"/>
      <c r="G256"/>
      <c r="H256"/>
      <c r="I256"/>
      <c r="J256"/>
      <c r="K256"/>
      <c r="L256"/>
      <c r="M256"/>
      <c r="N256"/>
      <c r="O256"/>
      <c r="P256"/>
      <c r="Q256"/>
      <c r="R256"/>
      <c r="S256"/>
      <c r="T256"/>
      <c r="U256"/>
      <c r="V256"/>
    </row>
    <row r="257" spans="2:22" ht="15.75" customHeight="1" x14ac:dyDescent="0.2">
      <c r="B257" s="220"/>
      <c r="C257" s="221"/>
      <c r="D257"/>
      <c r="E257"/>
      <c r="F257"/>
      <c r="G257"/>
      <c r="H257"/>
      <c r="I257"/>
      <c r="J257"/>
      <c r="K257"/>
      <c r="L257"/>
      <c r="M257"/>
      <c r="N257"/>
      <c r="O257"/>
      <c r="P257"/>
      <c r="Q257"/>
      <c r="R257"/>
      <c r="S257"/>
      <c r="T257"/>
      <c r="U257"/>
      <c r="V257"/>
    </row>
    <row r="258" spans="2:22" ht="15.75" customHeight="1" x14ac:dyDescent="0.2">
      <c r="B258" s="220"/>
      <c r="C258" s="221"/>
      <c r="D258"/>
      <c r="E258"/>
      <c r="F258"/>
      <c r="G258"/>
      <c r="H258"/>
      <c r="I258"/>
      <c r="J258"/>
      <c r="K258"/>
      <c r="L258"/>
      <c r="M258"/>
      <c r="N258"/>
      <c r="O258"/>
      <c r="P258"/>
      <c r="Q258"/>
      <c r="R258"/>
      <c r="S258"/>
      <c r="T258"/>
      <c r="U258"/>
      <c r="V258"/>
    </row>
    <row r="259" spans="2:22" ht="15.75" customHeight="1" x14ac:dyDescent="0.2">
      <c r="B259" s="220"/>
      <c r="C259" s="221"/>
      <c r="D259"/>
      <c r="E259"/>
      <c r="F259"/>
      <c r="G259"/>
      <c r="H259"/>
      <c r="I259"/>
      <c r="J259"/>
      <c r="K259"/>
      <c r="L259"/>
      <c r="M259"/>
      <c r="N259"/>
      <c r="O259"/>
      <c r="P259"/>
      <c r="Q259"/>
      <c r="R259"/>
      <c r="S259"/>
      <c r="T259"/>
      <c r="U259"/>
      <c r="V259"/>
    </row>
    <row r="260" spans="2:22" ht="15.75" customHeight="1" x14ac:dyDescent="0.2">
      <c r="B260" s="220"/>
      <c r="C260" s="221"/>
      <c r="D260"/>
      <c r="E260"/>
      <c r="F260"/>
      <c r="G260"/>
      <c r="H260"/>
      <c r="I260"/>
      <c r="J260"/>
      <c r="K260"/>
      <c r="L260"/>
      <c r="M260"/>
      <c r="N260"/>
      <c r="O260"/>
      <c r="P260"/>
      <c r="Q260"/>
      <c r="R260"/>
      <c r="S260"/>
      <c r="T260"/>
      <c r="U260"/>
      <c r="V260"/>
    </row>
    <row r="261" spans="2:22" ht="15.75" customHeight="1" x14ac:dyDescent="0.2">
      <c r="B261" s="220"/>
      <c r="C261" s="221"/>
      <c r="D261"/>
      <c r="E261"/>
      <c r="F261"/>
      <c r="G261"/>
      <c r="H261"/>
      <c r="I261"/>
      <c r="J261"/>
      <c r="K261"/>
      <c r="L261"/>
      <c r="M261"/>
      <c r="N261"/>
      <c r="O261"/>
      <c r="P261"/>
      <c r="Q261"/>
      <c r="R261"/>
      <c r="S261"/>
      <c r="T261"/>
      <c r="U261"/>
      <c r="V261"/>
    </row>
    <row r="262" spans="2:22" ht="15.75" customHeight="1" x14ac:dyDescent="0.2">
      <c r="B262" s="220"/>
      <c r="C262" s="221"/>
      <c r="D262"/>
      <c r="E262"/>
      <c r="F262"/>
      <c r="G262"/>
      <c r="H262"/>
      <c r="I262"/>
      <c r="J262"/>
      <c r="K262"/>
      <c r="L262"/>
      <c r="M262"/>
      <c r="N262"/>
      <c r="O262"/>
      <c r="P262"/>
      <c r="Q262"/>
      <c r="R262"/>
      <c r="S262"/>
      <c r="T262"/>
      <c r="U262"/>
      <c r="V262"/>
    </row>
    <row r="263" spans="2:22" ht="15.75" customHeight="1" x14ac:dyDescent="0.2">
      <c r="B263" s="220"/>
      <c r="C263" s="221"/>
      <c r="D263"/>
      <c r="E263"/>
      <c r="F263"/>
      <c r="G263"/>
      <c r="H263"/>
      <c r="I263"/>
      <c r="J263"/>
      <c r="K263"/>
      <c r="L263"/>
      <c r="M263"/>
      <c r="N263"/>
      <c r="O263"/>
      <c r="P263"/>
      <c r="Q263"/>
      <c r="R263"/>
      <c r="S263"/>
      <c r="T263"/>
      <c r="U263"/>
      <c r="V263"/>
    </row>
    <row r="264" spans="2:22" ht="15.75" customHeight="1" x14ac:dyDescent="0.2">
      <c r="B264" s="220"/>
      <c r="C264" s="221"/>
      <c r="D264"/>
      <c r="E264"/>
      <c r="F264"/>
      <c r="G264"/>
      <c r="H264"/>
      <c r="I264"/>
      <c r="J264"/>
      <c r="K264"/>
      <c r="L264"/>
      <c r="M264"/>
      <c r="N264"/>
      <c r="O264"/>
      <c r="P264"/>
      <c r="Q264"/>
      <c r="R264"/>
      <c r="S264"/>
      <c r="T264"/>
      <c r="U264"/>
      <c r="V264"/>
    </row>
    <row r="265" spans="2:22" ht="15.75" customHeight="1" x14ac:dyDescent="0.2">
      <c r="B265" s="220"/>
      <c r="C265" s="221"/>
      <c r="D265"/>
      <c r="E265"/>
      <c r="F265"/>
      <c r="G265"/>
      <c r="H265"/>
      <c r="I265"/>
      <c r="J265"/>
      <c r="K265"/>
      <c r="L265"/>
      <c r="M265"/>
      <c r="N265"/>
      <c r="O265"/>
      <c r="P265"/>
      <c r="Q265"/>
      <c r="R265"/>
      <c r="S265"/>
      <c r="T265"/>
      <c r="U265"/>
      <c r="V265"/>
    </row>
    <row r="266" spans="2:22" ht="15.75" customHeight="1" x14ac:dyDescent="0.2">
      <c r="B266" s="220"/>
      <c r="C266" s="221"/>
      <c r="D266"/>
      <c r="E266"/>
      <c r="F266"/>
      <c r="G266"/>
      <c r="H266"/>
      <c r="I266"/>
      <c r="J266"/>
      <c r="K266"/>
      <c r="L266"/>
      <c r="M266"/>
      <c r="N266"/>
      <c r="O266"/>
      <c r="P266"/>
      <c r="Q266"/>
      <c r="R266"/>
      <c r="S266"/>
      <c r="T266"/>
      <c r="U266"/>
      <c r="V266"/>
    </row>
    <row r="267" spans="2:22" ht="15.75" customHeight="1" x14ac:dyDescent="0.2">
      <c r="B267" s="220"/>
      <c r="C267" s="221"/>
      <c r="D267"/>
      <c r="E267"/>
      <c r="F267"/>
      <c r="G267"/>
      <c r="H267"/>
      <c r="I267"/>
      <c r="J267"/>
      <c r="K267"/>
      <c r="L267"/>
      <c r="M267"/>
      <c r="N267"/>
      <c r="O267"/>
      <c r="P267"/>
      <c r="Q267"/>
      <c r="R267"/>
      <c r="S267"/>
      <c r="T267"/>
      <c r="U267"/>
      <c r="V267"/>
    </row>
    <row r="268" spans="2:22" ht="15.75" customHeight="1" x14ac:dyDescent="0.2">
      <c r="B268" s="220"/>
      <c r="C268" s="221"/>
      <c r="D268"/>
      <c r="E268"/>
      <c r="F268"/>
      <c r="G268"/>
      <c r="H268"/>
      <c r="I268"/>
      <c r="J268"/>
      <c r="K268"/>
      <c r="L268"/>
      <c r="M268"/>
      <c r="N268"/>
      <c r="O268"/>
      <c r="P268"/>
      <c r="Q268"/>
      <c r="R268"/>
      <c r="S268"/>
      <c r="T268"/>
      <c r="U268"/>
      <c r="V268"/>
    </row>
    <row r="269" spans="2:22" ht="15.75" customHeight="1" x14ac:dyDescent="0.2">
      <c r="B269" s="220"/>
      <c r="C269" s="221"/>
      <c r="D269"/>
      <c r="E269"/>
      <c r="F269"/>
      <c r="G269"/>
      <c r="H269"/>
      <c r="I269"/>
      <c r="J269"/>
      <c r="K269"/>
      <c r="L269"/>
      <c r="M269"/>
      <c r="N269"/>
      <c r="O269"/>
      <c r="P269"/>
      <c r="Q269"/>
      <c r="R269"/>
      <c r="S269"/>
      <c r="T269"/>
      <c r="U269"/>
      <c r="V269"/>
    </row>
    <row r="270" spans="2:22" ht="15.75" customHeight="1" x14ac:dyDescent="0.2">
      <c r="B270" s="220"/>
      <c r="C270" s="221"/>
      <c r="D270"/>
      <c r="E270"/>
      <c r="F270"/>
      <c r="G270"/>
      <c r="H270"/>
      <c r="I270"/>
      <c r="J270"/>
      <c r="K270"/>
      <c r="L270"/>
      <c r="M270"/>
      <c r="N270"/>
      <c r="O270"/>
      <c r="P270"/>
      <c r="Q270"/>
      <c r="R270"/>
      <c r="S270"/>
      <c r="T270"/>
      <c r="U270"/>
      <c r="V270"/>
    </row>
    <row r="271" spans="2:22" ht="15.75" customHeight="1" x14ac:dyDescent="0.2">
      <c r="B271" s="220"/>
      <c r="C271" s="221"/>
      <c r="D271"/>
      <c r="E271"/>
      <c r="F271"/>
      <c r="G271"/>
      <c r="H271"/>
      <c r="I271"/>
      <c r="J271"/>
      <c r="K271"/>
      <c r="L271"/>
      <c r="M271"/>
      <c r="N271"/>
      <c r="O271"/>
      <c r="P271"/>
      <c r="Q271"/>
      <c r="R271"/>
      <c r="S271"/>
      <c r="T271"/>
      <c r="U271"/>
      <c r="V271"/>
    </row>
    <row r="272" spans="2:22" ht="15.75" customHeight="1" x14ac:dyDescent="0.2">
      <c r="B272" s="220"/>
      <c r="C272" s="221"/>
      <c r="D272"/>
      <c r="E272"/>
      <c r="F272"/>
      <c r="G272"/>
      <c r="H272"/>
      <c r="I272"/>
      <c r="J272"/>
      <c r="K272"/>
      <c r="L272"/>
      <c r="M272"/>
      <c r="N272"/>
      <c r="O272"/>
      <c r="P272"/>
      <c r="Q272"/>
      <c r="R272"/>
      <c r="S272"/>
      <c r="T272"/>
      <c r="U272"/>
      <c r="V272"/>
    </row>
    <row r="273" spans="2:22" ht="15.75" customHeight="1" x14ac:dyDescent="0.2">
      <c r="B273" s="220"/>
      <c r="C273" s="221"/>
      <c r="D273"/>
      <c r="E273"/>
      <c r="F273"/>
      <c r="G273"/>
      <c r="H273"/>
      <c r="I273"/>
      <c r="J273"/>
      <c r="K273"/>
      <c r="L273"/>
      <c r="M273"/>
      <c r="N273"/>
      <c r="O273"/>
      <c r="P273"/>
      <c r="Q273"/>
      <c r="R273"/>
      <c r="S273"/>
      <c r="T273"/>
      <c r="U273"/>
      <c r="V273"/>
    </row>
    <row r="274" spans="2:22" ht="15.75" customHeight="1" x14ac:dyDescent="0.2">
      <c r="B274" s="220"/>
      <c r="C274" s="221"/>
      <c r="D274"/>
      <c r="E274"/>
      <c r="F274"/>
      <c r="G274"/>
      <c r="H274"/>
      <c r="I274"/>
      <c r="J274"/>
      <c r="K274"/>
      <c r="L274"/>
      <c r="M274"/>
      <c r="N274"/>
      <c r="O274"/>
      <c r="P274"/>
      <c r="Q274"/>
      <c r="R274"/>
      <c r="S274"/>
      <c r="T274"/>
      <c r="U274"/>
      <c r="V274"/>
    </row>
    <row r="275" spans="2:22" ht="15.75" customHeight="1" x14ac:dyDescent="0.2">
      <c r="B275" s="220"/>
      <c r="C275" s="221"/>
      <c r="D275"/>
      <c r="E275"/>
      <c r="F275"/>
      <c r="G275"/>
      <c r="H275"/>
      <c r="I275"/>
      <c r="J275"/>
      <c r="K275"/>
      <c r="L275"/>
      <c r="M275"/>
      <c r="N275"/>
      <c r="O275"/>
      <c r="P275"/>
      <c r="Q275"/>
      <c r="R275"/>
      <c r="S275"/>
      <c r="T275"/>
      <c r="U275"/>
      <c r="V275"/>
    </row>
    <row r="276" spans="2:22" ht="15.75" customHeight="1" x14ac:dyDescent="0.2">
      <c r="B276" s="220"/>
      <c r="C276" s="221"/>
      <c r="D276"/>
      <c r="E276"/>
      <c r="F276"/>
      <c r="G276"/>
      <c r="H276"/>
      <c r="I276"/>
      <c r="J276"/>
      <c r="K276"/>
      <c r="L276"/>
      <c r="M276"/>
      <c r="N276"/>
      <c r="O276"/>
      <c r="P276"/>
      <c r="Q276"/>
      <c r="R276"/>
      <c r="S276"/>
      <c r="T276"/>
      <c r="U276"/>
      <c r="V276"/>
    </row>
    <row r="277" spans="2:22" ht="15.75" customHeight="1" x14ac:dyDescent="0.2">
      <c r="B277" s="220"/>
      <c r="C277" s="221"/>
      <c r="D277"/>
      <c r="E277"/>
      <c r="F277"/>
      <c r="G277"/>
      <c r="H277"/>
      <c r="I277"/>
      <c r="J277"/>
      <c r="K277"/>
      <c r="L277"/>
      <c r="M277"/>
      <c r="N277"/>
      <c r="O277"/>
      <c r="P277"/>
      <c r="Q277"/>
      <c r="R277"/>
      <c r="S277"/>
      <c r="T277"/>
      <c r="U277"/>
      <c r="V277"/>
    </row>
    <row r="278" spans="2:22" ht="15.75" customHeight="1" x14ac:dyDescent="0.2">
      <c r="B278" s="220"/>
      <c r="C278" s="221"/>
      <c r="D278"/>
      <c r="E278"/>
      <c r="F278"/>
      <c r="G278"/>
      <c r="H278"/>
      <c r="I278"/>
      <c r="J278"/>
      <c r="K278"/>
      <c r="L278"/>
      <c r="M278"/>
      <c r="N278"/>
      <c r="O278"/>
      <c r="P278"/>
      <c r="Q278"/>
      <c r="R278"/>
      <c r="S278"/>
      <c r="T278"/>
      <c r="U278"/>
      <c r="V278"/>
    </row>
    <row r="279" spans="2:22" ht="15.75" customHeight="1" x14ac:dyDescent="0.2">
      <c r="B279" s="220"/>
      <c r="C279" s="221"/>
      <c r="D279"/>
      <c r="E279"/>
      <c r="F279"/>
      <c r="G279"/>
      <c r="H279"/>
      <c r="I279"/>
      <c r="J279"/>
      <c r="K279"/>
      <c r="L279"/>
      <c r="M279"/>
      <c r="N279"/>
      <c r="O279"/>
      <c r="P279"/>
      <c r="Q279"/>
      <c r="R279"/>
      <c r="S279"/>
      <c r="T279"/>
      <c r="U279"/>
      <c r="V279"/>
    </row>
    <row r="280" spans="2:22" ht="15.75" customHeight="1" x14ac:dyDescent="0.2">
      <c r="B280" s="220"/>
      <c r="C280" s="221"/>
      <c r="D280"/>
      <c r="E280"/>
      <c r="F280"/>
      <c r="G280"/>
      <c r="H280"/>
      <c r="I280"/>
      <c r="J280"/>
      <c r="K280"/>
      <c r="L280"/>
      <c r="M280"/>
      <c r="N280"/>
      <c r="O280"/>
      <c r="P280"/>
      <c r="Q280"/>
      <c r="R280"/>
      <c r="S280"/>
      <c r="T280"/>
      <c r="U280"/>
      <c r="V280"/>
    </row>
    <row r="281" spans="2:22" ht="15.75" customHeight="1" x14ac:dyDescent="0.2">
      <c r="B281" s="220"/>
      <c r="C281" s="221"/>
      <c r="D281"/>
      <c r="E281"/>
      <c r="F281"/>
      <c r="G281"/>
      <c r="H281"/>
      <c r="I281"/>
      <c r="J281"/>
      <c r="K281"/>
      <c r="L281"/>
      <c r="M281"/>
      <c r="N281"/>
      <c r="O281"/>
      <c r="P281"/>
      <c r="Q281"/>
      <c r="R281"/>
      <c r="S281"/>
      <c r="T281"/>
      <c r="U281"/>
      <c r="V281"/>
    </row>
    <row r="282" spans="2:22" ht="15.75" customHeight="1" x14ac:dyDescent="0.2">
      <c r="B282" s="220"/>
      <c r="C282" s="221"/>
      <c r="D282"/>
      <c r="E282"/>
      <c r="F282"/>
      <c r="G282"/>
      <c r="H282"/>
      <c r="I282"/>
      <c r="J282"/>
      <c r="K282"/>
      <c r="L282"/>
      <c r="M282"/>
      <c r="N282"/>
      <c r="O282"/>
      <c r="P282"/>
      <c r="Q282"/>
      <c r="R282"/>
      <c r="S282"/>
      <c r="T282"/>
      <c r="U282"/>
      <c r="V282"/>
    </row>
    <row r="283" spans="2:22" ht="15.75" customHeight="1" x14ac:dyDescent="0.2">
      <c r="B283" s="220"/>
      <c r="C283" s="221"/>
      <c r="D283"/>
      <c r="E283"/>
      <c r="F283"/>
      <c r="G283"/>
      <c r="H283"/>
      <c r="I283"/>
      <c r="J283"/>
      <c r="K283"/>
      <c r="L283"/>
      <c r="M283"/>
      <c r="N283"/>
      <c r="O283"/>
      <c r="P283"/>
      <c r="Q283"/>
      <c r="R283"/>
      <c r="S283"/>
      <c r="T283"/>
      <c r="U283"/>
      <c r="V283"/>
    </row>
    <row r="284" spans="2:22" ht="15.75" customHeight="1" x14ac:dyDescent="0.2">
      <c r="B284" s="220"/>
      <c r="C284" s="221"/>
      <c r="D284"/>
      <c r="E284"/>
      <c r="F284"/>
      <c r="G284"/>
      <c r="H284"/>
      <c r="I284"/>
      <c r="J284"/>
      <c r="K284"/>
      <c r="L284"/>
      <c r="M284"/>
      <c r="N284"/>
      <c r="O284"/>
      <c r="P284"/>
      <c r="Q284"/>
      <c r="R284"/>
      <c r="S284"/>
      <c r="T284"/>
      <c r="U284"/>
      <c r="V284"/>
    </row>
    <row r="285" spans="2:22" ht="15.75" customHeight="1" x14ac:dyDescent="0.2">
      <c r="B285" s="220"/>
      <c r="C285" s="221"/>
      <c r="D285"/>
      <c r="E285"/>
      <c r="F285"/>
      <c r="G285"/>
      <c r="H285"/>
      <c r="I285"/>
      <c r="J285"/>
      <c r="K285"/>
      <c r="L285"/>
      <c r="M285"/>
      <c r="N285"/>
      <c r="O285"/>
      <c r="P285"/>
      <c r="Q285"/>
      <c r="R285"/>
      <c r="S285"/>
      <c r="T285"/>
      <c r="U285"/>
      <c r="V285"/>
    </row>
    <row r="286" spans="2:22" ht="15.75" customHeight="1" x14ac:dyDescent="0.2">
      <c r="B286" s="220"/>
      <c r="C286" s="221"/>
      <c r="D286"/>
      <c r="E286"/>
      <c r="F286"/>
      <c r="G286"/>
      <c r="H286"/>
      <c r="I286"/>
      <c r="J286"/>
      <c r="K286"/>
      <c r="L286"/>
      <c r="M286"/>
      <c r="N286"/>
      <c r="O286"/>
      <c r="P286"/>
      <c r="Q286"/>
      <c r="R286"/>
      <c r="S286"/>
      <c r="T286"/>
      <c r="U286"/>
      <c r="V286"/>
    </row>
    <row r="287" spans="2:22" ht="15.75" customHeight="1" x14ac:dyDescent="0.2">
      <c r="B287" s="220"/>
      <c r="C287" s="221"/>
      <c r="D287"/>
      <c r="E287"/>
      <c r="F287"/>
      <c r="G287"/>
      <c r="H287"/>
      <c r="I287"/>
      <c r="J287"/>
      <c r="K287"/>
      <c r="L287"/>
      <c r="M287"/>
      <c r="N287"/>
      <c r="O287"/>
      <c r="P287"/>
      <c r="Q287"/>
      <c r="R287"/>
      <c r="S287"/>
      <c r="T287"/>
      <c r="U287"/>
      <c r="V287"/>
    </row>
    <row r="288" spans="2:22" ht="15.75" customHeight="1" x14ac:dyDescent="0.2">
      <c r="B288" s="220"/>
      <c r="C288" s="221"/>
      <c r="D288"/>
      <c r="E288"/>
      <c r="F288"/>
      <c r="G288"/>
      <c r="H288"/>
      <c r="I288"/>
      <c r="J288"/>
      <c r="K288"/>
      <c r="L288"/>
      <c r="M288"/>
      <c r="N288"/>
      <c r="O288"/>
      <c r="P288"/>
      <c r="Q288"/>
      <c r="R288"/>
      <c r="S288"/>
      <c r="T288"/>
      <c r="U288"/>
      <c r="V288"/>
    </row>
    <row r="289" spans="2:22" ht="15.75" customHeight="1" x14ac:dyDescent="0.2">
      <c r="B289" s="220"/>
      <c r="C289" s="221"/>
      <c r="D289"/>
      <c r="E289"/>
      <c r="F289"/>
      <c r="G289"/>
      <c r="H289"/>
      <c r="I289"/>
      <c r="J289"/>
      <c r="K289"/>
      <c r="L289"/>
      <c r="M289"/>
      <c r="N289"/>
      <c r="O289"/>
      <c r="P289"/>
      <c r="Q289"/>
      <c r="R289"/>
      <c r="S289"/>
      <c r="T289"/>
      <c r="U289"/>
      <c r="V289"/>
    </row>
    <row r="290" spans="2:22" ht="15.75" customHeight="1" x14ac:dyDescent="0.2">
      <c r="B290" s="220"/>
      <c r="C290" s="221"/>
      <c r="D290"/>
      <c r="E290"/>
      <c r="F290"/>
      <c r="G290"/>
      <c r="H290"/>
      <c r="I290"/>
      <c r="J290"/>
      <c r="K290"/>
      <c r="L290"/>
      <c r="M290"/>
      <c r="N290"/>
      <c r="O290"/>
      <c r="P290"/>
      <c r="Q290"/>
      <c r="R290"/>
      <c r="S290"/>
      <c r="T290"/>
      <c r="U290"/>
      <c r="V290"/>
    </row>
    <row r="291" spans="2:22" ht="15.75" customHeight="1" x14ac:dyDescent="0.2">
      <c r="B291" s="220"/>
      <c r="C291" s="221"/>
      <c r="D291"/>
      <c r="E291"/>
      <c r="F291"/>
      <c r="G291"/>
      <c r="H291"/>
      <c r="I291"/>
      <c r="J291"/>
      <c r="K291"/>
      <c r="L291"/>
      <c r="M291"/>
      <c r="N291"/>
      <c r="O291"/>
      <c r="P291"/>
      <c r="Q291"/>
      <c r="R291"/>
      <c r="S291"/>
      <c r="T291"/>
      <c r="U291"/>
      <c r="V291"/>
    </row>
    <row r="292" spans="2:22" ht="15.75" customHeight="1" x14ac:dyDescent="0.2">
      <c r="B292" s="220"/>
      <c r="C292" s="221"/>
      <c r="D292"/>
      <c r="E292"/>
      <c r="F292"/>
      <c r="G292"/>
      <c r="H292"/>
      <c r="I292"/>
      <c r="J292"/>
      <c r="K292"/>
      <c r="L292"/>
      <c r="M292"/>
      <c r="N292"/>
      <c r="O292"/>
      <c r="P292"/>
      <c r="Q292"/>
      <c r="R292"/>
      <c r="S292"/>
      <c r="T292"/>
      <c r="U292"/>
      <c r="V292"/>
    </row>
    <row r="293" spans="2:22" ht="15.75" customHeight="1" x14ac:dyDescent="0.2">
      <c r="B293" s="220"/>
      <c r="C293" s="221"/>
      <c r="D293"/>
      <c r="E293"/>
      <c r="F293"/>
      <c r="G293"/>
      <c r="H293"/>
      <c r="I293"/>
      <c r="J293"/>
      <c r="K293"/>
      <c r="L293"/>
      <c r="M293"/>
      <c r="N293"/>
      <c r="O293"/>
      <c r="P293"/>
      <c r="Q293"/>
      <c r="R293"/>
      <c r="S293"/>
      <c r="T293"/>
      <c r="U293"/>
      <c r="V293"/>
    </row>
    <row r="294" spans="2:22" ht="15.75" customHeight="1" x14ac:dyDescent="0.2">
      <c r="B294" s="220"/>
      <c r="C294" s="221"/>
      <c r="D294"/>
      <c r="E294"/>
      <c r="F294"/>
      <c r="G294"/>
      <c r="H294"/>
      <c r="I294"/>
      <c r="J294"/>
      <c r="K294"/>
      <c r="L294"/>
      <c r="M294"/>
      <c r="N294"/>
      <c r="O294"/>
      <c r="P294"/>
      <c r="Q294"/>
      <c r="R294"/>
      <c r="S294"/>
      <c r="T294"/>
      <c r="U294"/>
      <c r="V294"/>
    </row>
    <row r="295" spans="2:22" ht="15.75" customHeight="1" x14ac:dyDescent="0.2">
      <c r="B295" s="220"/>
      <c r="C295" s="221"/>
      <c r="D295"/>
      <c r="E295"/>
      <c r="F295"/>
      <c r="G295"/>
      <c r="H295"/>
      <c r="I295"/>
      <c r="J295"/>
      <c r="K295"/>
      <c r="L295"/>
      <c r="M295"/>
      <c r="N295"/>
      <c r="O295"/>
      <c r="P295"/>
      <c r="Q295"/>
      <c r="R295"/>
      <c r="S295"/>
      <c r="T295"/>
      <c r="U295"/>
      <c r="V295"/>
    </row>
    <row r="296" spans="2:22" ht="15.75" customHeight="1" x14ac:dyDescent="0.2">
      <c r="B296" s="220"/>
      <c r="C296" s="221"/>
      <c r="D296"/>
      <c r="E296"/>
      <c r="F296"/>
      <c r="G296"/>
      <c r="H296"/>
      <c r="I296"/>
      <c r="J296"/>
      <c r="K296"/>
      <c r="L296"/>
      <c r="M296"/>
      <c r="N296"/>
      <c r="O296"/>
      <c r="P296"/>
      <c r="Q296"/>
      <c r="R296"/>
      <c r="S296"/>
      <c r="T296"/>
      <c r="U296"/>
      <c r="V296"/>
    </row>
    <row r="297" spans="2:22" ht="15.75" customHeight="1" x14ac:dyDescent="0.2">
      <c r="B297" s="220"/>
      <c r="C297" s="221"/>
      <c r="D297"/>
      <c r="E297"/>
      <c r="F297"/>
      <c r="G297"/>
      <c r="H297"/>
      <c r="I297"/>
      <c r="J297"/>
      <c r="K297"/>
      <c r="L297"/>
      <c r="M297"/>
      <c r="N297"/>
      <c r="O297"/>
      <c r="P297"/>
      <c r="Q297"/>
      <c r="R297"/>
      <c r="S297"/>
      <c r="T297"/>
      <c r="U297"/>
      <c r="V297"/>
    </row>
    <row r="298" spans="2:22" ht="15.75" customHeight="1" x14ac:dyDescent="0.2">
      <c r="B298" s="220"/>
      <c r="C298" s="221"/>
      <c r="D298"/>
      <c r="E298"/>
      <c r="F298"/>
      <c r="G298"/>
      <c r="H298"/>
      <c r="I298"/>
      <c r="J298"/>
      <c r="K298"/>
      <c r="L298"/>
      <c r="M298"/>
      <c r="N298"/>
      <c r="O298"/>
      <c r="P298"/>
      <c r="Q298"/>
      <c r="R298"/>
      <c r="S298"/>
      <c r="T298"/>
      <c r="U298"/>
      <c r="V298"/>
    </row>
    <row r="299" spans="2:22" ht="15.75" customHeight="1" x14ac:dyDescent="0.2">
      <c r="B299" s="220"/>
      <c r="C299" s="221"/>
      <c r="D299"/>
      <c r="E299"/>
      <c r="F299"/>
      <c r="G299"/>
      <c r="H299"/>
      <c r="I299"/>
      <c r="J299"/>
      <c r="K299"/>
      <c r="L299"/>
      <c r="M299"/>
      <c r="N299"/>
      <c r="O299"/>
      <c r="P299"/>
      <c r="Q299"/>
      <c r="R299"/>
      <c r="S299"/>
      <c r="T299"/>
      <c r="U299"/>
      <c r="V299"/>
    </row>
    <row r="300" spans="2:22" ht="15.75" customHeight="1" x14ac:dyDescent="0.2">
      <c r="B300" s="220"/>
      <c r="C300" s="221"/>
      <c r="D300"/>
      <c r="E300"/>
      <c r="F300"/>
      <c r="G300"/>
      <c r="H300"/>
      <c r="I300"/>
      <c r="J300"/>
      <c r="K300"/>
      <c r="L300"/>
      <c r="M300"/>
      <c r="N300"/>
      <c r="O300"/>
      <c r="P300"/>
      <c r="Q300"/>
      <c r="R300"/>
      <c r="S300"/>
      <c r="T300"/>
      <c r="U300"/>
      <c r="V300"/>
    </row>
    <row r="301" spans="2:22" ht="15.75" customHeight="1" x14ac:dyDescent="0.2">
      <c r="B301" s="220"/>
      <c r="C301" s="221"/>
      <c r="D301"/>
      <c r="E301"/>
      <c r="F301"/>
      <c r="G301"/>
      <c r="H301"/>
      <c r="I301"/>
      <c r="J301"/>
      <c r="K301"/>
      <c r="L301"/>
      <c r="M301"/>
      <c r="N301"/>
      <c r="O301"/>
      <c r="P301"/>
      <c r="Q301"/>
      <c r="R301"/>
      <c r="S301"/>
      <c r="T301"/>
      <c r="U301"/>
      <c r="V301"/>
    </row>
    <row r="302" spans="2:22" ht="15.75" customHeight="1" x14ac:dyDescent="0.2">
      <c r="B302" s="220"/>
      <c r="C302" s="221"/>
      <c r="D302"/>
      <c r="E302"/>
      <c r="F302"/>
      <c r="G302"/>
      <c r="H302"/>
      <c r="I302"/>
      <c r="J302"/>
      <c r="K302"/>
      <c r="L302"/>
      <c r="M302"/>
      <c r="N302"/>
      <c r="O302"/>
      <c r="P302"/>
      <c r="Q302"/>
      <c r="R302"/>
      <c r="S302"/>
      <c r="T302"/>
      <c r="U302"/>
      <c r="V302"/>
    </row>
    <row r="303" spans="2:22" ht="15.75" customHeight="1" x14ac:dyDescent="0.2">
      <c r="B303" s="220"/>
      <c r="C303" s="221"/>
      <c r="D303"/>
      <c r="E303"/>
      <c r="F303"/>
      <c r="G303"/>
      <c r="H303"/>
      <c r="I303"/>
      <c r="J303"/>
      <c r="K303"/>
      <c r="L303"/>
      <c r="M303"/>
      <c r="N303"/>
      <c r="O303"/>
      <c r="P303"/>
      <c r="Q303"/>
      <c r="R303"/>
      <c r="S303"/>
      <c r="T303"/>
      <c r="U303"/>
      <c r="V303"/>
    </row>
    <row r="304" spans="2:22" ht="15.75" customHeight="1" x14ac:dyDescent="0.2">
      <c r="B304" s="220"/>
      <c r="C304" s="221"/>
      <c r="D304"/>
      <c r="E304"/>
      <c r="F304"/>
      <c r="G304"/>
      <c r="H304"/>
      <c r="I304"/>
      <c r="J304"/>
      <c r="K304"/>
      <c r="L304"/>
      <c r="M304"/>
      <c r="N304"/>
      <c r="O304"/>
      <c r="P304"/>
      <c r="Q304"/>
      <c r="R304"/>
      <c r="S304"/>
      <c r="T304"/>
      <c r="U304"/>
      <c r="V304"/>
    </row>
    <row r="305" spans="2:22" ht="15.75" customHeight="1" x14ac:dyDescent="0.2">
      <c r="B305" s="220"/>
      <c r="C305" s="221"/>
      <c r="D305"/>
      <c r="E305"/>
      <c r="F305"/>
      <c r="G305"/>
      <c r="H305"/>
      <c r="I305"/>
      <c r="J305"/>
      <c r="K305"/>
      <c r="L305"/>
      <c r="M305"/>
      <c r="N305"/>
      <c r="O305"/>
      <c r="P305"/>
      <c r="Q305"/>
      <c r="R305"/>
      <c r="S305"/>
      <c r="T305"/>
      <c r="U305"/>
      <c r="V305"/>
    </row>
    <row r="306" spans="2:22" ht="15.75" customHeight="1" x14ac:dyDescent="0.2">
      <c r="B306" s="220"/>
      <c r="C306" s="221"/>
      <c r="D306"/>
      <c r="E306"/>
      <c r="F306"/>
      <c r="G306"/>
      <c r="H306"/>
      <c r="I306"/>
      <c r="J306"/>
      <c r="K306"/>
      <c r="L306"/>
      <c r="M306"/>
      <c r="N306"/>
      <c r="O306"/>
      <c r="P306"/>
      <c r="Q306"/>
      <c r="R306"/>
      <c r="S306"/>
      <c r="T306"/>
      <c r="U306"/>
      <c r="V306"/>
    </row>
    <row r="307" spans="2:22" ht="15.75" customHeight="1" x14ac:dyDescent="0.2">
      <c r="B307" s="220"/>
      <c r="C307" s="221"/>
      <c r="D307"/>
      <c r="E307"/>
      <c r="F307"/>
      <c r="G307"/>
      <c r="H307"/>
      <c r="I307"/>
      <c r="J307"/>
      <c r="K307"/>
      <c r="L307"/>
      <c r="M307"/>
      <c r="N307"/>
      <c r="O307"/>
      <c r="P307"/>
      <c r="Q307"/>
      <c r="R307"/>
      <c r="S307"/>
      <c r="T307"/>
      <c r="U307"/>
      <c r="V307"/>
    </row>
    <row r="308" spans="2:22" ht="15.75" customHeight="1" x14ac:dyDescent="0.2">
      <c r="B308" s="220"/>
      <c r="C308" s="221"/>
      <c r="D308"/>
      <c r="E308"/>
      <c r="F308"/>
      <c r="G308"/>
      <c r="H308"/>
      <c r="I308"/>
      <c r="J308"/>
      <c r="K308"/>
      <c r="L308"/>
      <c r="M308"/>
      <c r="N308"/>
      <c r="O308"/>
      <c r="P308"/>
      <c r="Q308"/>
      <c r="R308"/>
      <c r="S308"/>
      <c r="T308"/>
      <c r="U308"/>
      <c r="V308"/>
    </row>
    <row r="309" spans="2:22" ht="15.75" customHeight="1" x14ac:dyDescent="0.2">
      <c r="B309" s="220"/>
      <c r="C309" s="221"/>
      <c r="D309"/>
      <c r="E309"/>
      <c r="F309"/>
      <c r="G309"/>
      <c r="H309"/>
      <c r="I309"/>
      <c r="J309"/>
      <c r="K309"/>
      <c r="L309"/>
      <c r="M309"/>
      <c r="N309"/>
      <c r="O309"/>
      <c r="P309"/>
      <c r="Q309"/>
      <c r="R309"/>
      <c r="S309"/>
      <c r="T309"/>
      <c r="U309"/>
      <c r="V309"/>
    </row>
    <row r="310" spans="2:22" ht="15.75" customHeight="1" x14ac:dyDescent="0.2">
      <c r="B310" s="220"/>
      <c r="C310" s="221"/>
      <c r="D310"/>
      <c r="E310"/>
      <c r="F310"/>
      <c r="G310"/>
      <c r="H310"/>
      <c r="I310"/>
      <c r="J310"/>
      <c r="K310"/>
      <c r="L310"/>
      <c r="M310"/>
      <c r="N310"/>
      <c r="O310"/>
      <c r="P310"/>
      <c r="Q310"/>
      <c r="R310"/>
      <c r="S310"/>
      <c r="T310"/>
      <c r="U310"/>
      <c r="V310"/>
    </row>
    <row r="311" spans="2:22" ht="15.75" customHeight="1" x14ac:dyDescent="0.2">
      <c r="B311" s="220"/>
      <c r="C311" s="221"/>
      <c r="D311"/>
      <c r="E311"/>
      <c r="F311"/>
      <c r="G311"/>
      <c r="H311"/>
      <c r="I311"/>
      <c r="J311"/>
      <c r="K311"/>
      <c r="L311"/>
      <c r="M311"/>
      <c r="N311"/>
      <c r="O311"/>
      <c r="P311"/>
      <c r="Q311"/>
      <c r="R311"/>
      <c r="S311"/>
      <c r="T311"/>
      <c r="U311"/>
      <c r="V311"/>
    </row>
    <row r="312" spans="2:22" ht="15.75" customHeight="1" x14ac:dyDescent="0.2">
      <c r="B312" s="220"/>
      <c r="C312" s="221"/>
      <c r="D312"/>
      <c r="E312"/>
      <c r="F312"/>
      <c r="G312"/>
      <c r="H312"/>
      <c r="I312"/>
      <c r="J312"/>
      <c r="K312"/>
      <c r="L312"/>
      <c r="M312"/>
      <c r="N312"/>
      <c r="O312"/>
      <c r="P312"/>
      <c r="Q312"/>
      <c r="R312"/>
      <c r="S312"/>
      <c r="T312"/>
      <c r="U312"/>
      <c r="V312"/>
    </row>
    <row r="313" spans="2:22" ht="15.75" customHeight="1" x14ac:dyDescent="0.2">
      <c r="B313" s="220"/>
      <c r="C313" s="221"/>
      <c r="D313"/>
      <c r="E313"/>
      <c r="F313"/>
      <c r="G313"/>
      <c r="H313"/>
      <c r="I313"/>
      <c r="J313"/>
      <c r="K313"/>
      <c r="L313"/>
      <c r="M313"/>
      <c r="N313"/>
      <c r="O313"/>
      <c r="P313"/>
      <c r="Q313"/>
      <c r="R313"/>
      <c r="S313"/>
      <c r="T313"/>
      <c r="U313"/>
      <c r="V313"/>
    </row>
    <row r="314" spans="2:22" ht="15.75" customHeight="1" x14ac:dyDescent="0.2">
      <c r="B314" s="220"/>
      <c r="C314" s="221"/>
      <c r="D314"/>
      <c r="E314"/>
      <c r="F314"/>
      <c r="G314"/>
      <c r="H314"/>
      <c r="I314"/>
      <c r="J314"/>
      <c r="K314"/>
      <c r="L314"/>
      <c r="M314"/>
      <c r="N314"/>
      <c r="O314"/>
      <c r="P314"/>
      <c r="Q314"/>
      <c r="R314"/>
      <c r="S314"/>
      <c r="T314"/>
      <c r="U314"/>
      <c r="V314"/>
    </row>
    <row r="315" spans="2:22" ht="15.75" customHeight="1" x14ac:dyDescent="0.2">
      <c r="B315" s="220"/>
      <c r="C315" s="221"/>
      <c r="D315"/>
      <c r="E315"/>
      <c r="F315"/>
      <c r="G315"/>
      <c r="H315"/>
      <c r="I315"/>
      <c r="J315"/>
      <c r="K315"/>
      <c r="L315"/>
      <c r="M315"/>
      <c r="N315"/>
      <c r="O315"/>
      <c r="P315"/>
      <c r="Q315"/>
      <c r="R315"/>
      <c r="S315"/>
      <c r="T315"/>
      <c r="U315"/>
      <c r="V315"/>
    </row>
    <row r="316" spans="2:22" ht="15.75" customHeight="1" x14ac:dyDescent="0.2">
      <c r="B316" s="220"/>
      <c r="C316" s="221"/>
      <c r="D316"/>
      <c r="E316"/>
      <c r="F316"/>
      <c r="G316"/>
      <c r="H316"/>
      <c r="I316"/>
      <c r="J316"/>
      <c r="K316"/>
      <c r="L316"/>
      <c r="M316"/>
      <c r="N316"/>
      <c r="O316"/>
      <c r="P316"/>
      <c r="Q316"/>
      <c r="R316"/>
      <c r="S316"/>
      <c r="T316"/>
      <c r="U316"/>
      <c r="V316"/>
    </row>
    <row r="317" spans="2:22" ht="15.75" customHeight="1" x14ac:dyDescent="0.2">
      <c r="B317" s="220"/>
      <c r="C317" s="221"/>
      <c r="D317"/>
      <c r="E317"/>
      <c r="F317"/>
      <c r="G317"/>
      <c r="H317"/>
      <c r="I317"/>
      <c r="J317"/>
      <c r="K317"/>
      <c r="L317"/>
      <c r="M317"/>
      <c r="N317"/>
      <c r="O317"/>
      <c r="P317"/>
      <c r="Q317"/>
      <c r="R317"/>
      <c r="S317"/>
      <c r="T317"/>
      <c r="U317"/>
      <c r="V317"/>
    </row>
    <row r="318" spans="2:22" ht="15.75" customHeight="1" x14ac:dyDescent="0.2">
      <c r="B318" s="220"/>
      <c r="C318" s="221"/>
      <c r="D318"/>
      <c r="E318"/>
      <c r="F318"/>
      <c r="G318"/>
      <c r="H318"/>
      <c r="I318"/>
      <c r="J318"/>
      <c r="K318"/>
      <c r="L318"/>
      <c r="M318"/>
      <c r="N318"/>
      <c r="O318"/>
      <c r="P318"/>
      <c r="Q318"/>
      <c r="R318"/>
      <c r="S318"/>
      <c r="T318"/>
      <c r="U318"/>
      <c r="V318"/>
    </row>
    <row r="319" spans="2:22" ht="15.75" customHeight="1" x14ac:dyDescent="0.2">
      <c r="B319" s="220"/>
      <c r="C319" s="221"/>
      <c r="D319"/>
      <c r="E319"/>
      <c r="F319"/>
      <c r="G319"/>
      <c r="H319"/>
      <c r="I319"/>
      <c r="J319"/>
      <c r="K319"/>
      <c r="L319"/>
      <c r="M319"/>
      <c r="N319"/>
      <c r="O319"/>
      <c r="P319"/>
      <c r="Q319"/>
      <c r="R319"/>
      <c r="S319"/>
      <c r="T319"/>
      <c r="U319"/>
      <c r="V319"/>
    </row>
    <row r="320" spans="2:22" ht="15.75" customHeight="1" x14ac:dyDescent="0.2">
      <c r="B320" s="220"/>
      <c r="C320" s="221"/>
      <c r="D320"/>
      <c r="E320"/>
      <c r="F320"/>
      <c r="G320"/>
      <c r="H320"/>
      <c r="I320"/>
      <c r="J320"/>
      <c r="K320"/>
      <c r="L320"/>
      <c r="M320"/>
      <c r="N320"/>
      <c r="O320"/>
      <c r="P320"/>
      <c r="Q320"/>
      <c r="R320"/>
      <c r="S320"/>
      <c r="T320"/>
      <c r="U320"/>
      <c r="V320"/>
    </row>
    <row r="321" spans="2:22" ht="15.75" customHeight="1" x14ac:dyDescent="0.2">
      <c r="B321" s="220"/>
      <c r="C321" s="221"/>
      <c r="D321"/>
      <c r="E321"/>
      <c r="F321"/>
      <c r="G321"/>
      <c r="H321"/>
      <c r="I321"/>
      <c r="J321"/>
      <c r="K321"/>
      <c r="L321"/>
      <c r="M321"/>
      <c r="N321"/>
      <c r="O321"/>
      <c r="P321"/>
      <c r="Q321"/>
      <c r="R321"/>
      <c r="S321"/>
      <c r="T321"/>
      <c r="U321"/>
      <c r="V321"/>
    </row>
    <row r="322" spans="2:22" ht="15.75" customHeight="1" x14ac:dyDescent="0.2">
      <c r="B322" s="220"/>
      <c r="C322" s="221"/>
      <c r="D322"/>
      <c r="E322"/>
      <c r="F322"/>
      <c r="G322"/>
      <c r="H322"/>
      <c r="I322"/>
      <c r="J322"/>
      <c r="K322"/>
      <c r="L322"/>
      <c r="M322"/>
      <c r="N322"/>
      <c r="O322"/>
      <c r="P322"/>
      <c r="Q322"/>
      <c r="R322"/>
      <c r="S322"/>
      <c r="T322"/>
      <c r="U322"/>
      <c r="V322"/>
    </row>
    <row r="323" spans="2:22" ht="15.75" customHeight="1" x14ac:dyDescent="0.2">
      <c r="B323" s="220"/>
      <c r="C323" s="221"/>
      <c r="D323"/>
      <c r="E323"/>
      <c r="F323"/>
      <c r="G323"/>
      <c r="H323"/>
      <c r="I323"/>
      <c r="J323"/>
      <c r="K323"/>
      <c r="L323"/>
      <c r="M323"/>
      <c r="N323"/>
      <c r="O323"/>
      <c r="P323"/>
      <c r="Q323"/>
      <c r="R323"/>
      <c r="S323"/>
      <c r="T323"/>
      <c r="U323"/>
      <c r="V323"/>
    </row>
    <row r="324" spans="2:22" ht="15.75" customHeight="1" x14ac:dyDescent="0.2">
      <c r="B324" s="220"/>
      <c r="C324" s="221"/>
      <c r="D324"/>
      <c r="E324"/>
      <c r="F324"/>
      <c r="G324"/>
      <c r="H324"/>
      <c r="I324"/>
      <c r="J324"/>
      <c r="K324"/>
      <c r="L324"/>
      <c r="M324"/>
      <c r="N324"/>
      <c r="O324"/>
      <c r="P324"/>
      <c r="Q324"/>
      <c r="R324"/>
      <c r="S324"/>
      <c r="T324"/>
      <c r="U324"/>
      <c r="V324"/>
    </row>
    <row r="325" spans="2:22" ht="15.75" customHeight="1" x14ac:dyDescent="0.2">
      <c r="B325" s="220"/>
      <c r="C325" s="221"/>
      <c r="D325"/>
      <c r="E325"/>
      <c r="F325"/>
      <c r="G325"/>
      <c r="H325"/>
      <c r="I325"/>
      <c r="J325"/>
      <c r="K325"/>
      <c r="L325"/>
      <c r="M325"/>
      <c r="N325"/>
      <c r="O325"/>
      <c r="P325"/>
      <c r="Q325"/>
      <c r="R325"/>
      <c r="S325"/>
      <c r="T325"/>
      <c r="U325"/>
      <c r="V325"/>
    </row>
    <row r="326" spans="2:22" ht="15.75" customHeight="1" x14ac:dyDescent="0.2">
      <c r="B326" s="220"/>
      <c r="C326" s="221"/>
      <c r="D326"/>
      <c r="E326"/>
      <c r="F326"/>
      <c r="G326"/>
      <c r="H326"/>
      <c r="I326"/>
      <c r="J326"/>
      <c r="K326"/>
      <c r="L326"/>
      <c r="M326"/>
      <c r="N326"/>
      <c r="O326"/>
      <c r="P326"/>
      <c r="Q326"/>
      <c r="R326"/>
      <c r="S326"/>
      <c r="T326"/>
      <c r="U326"/>
      <c r="V326"/>
    </row>
    <row r="327" spans="2:22" ht="15.75" customHeight="1" x14ac:dyDescent="0.2">
      <c r="B327" s="220"/>
      <c r="C327" s="221"/>
      <c r="D327"/>
      <c r="E327"/>
      <c r="F327"/>
      <c r="G327"/>
      <c r="H327"/>
      <c r="I327"/>
      <c r="J327"/>
      <c r="K327"/>
      <c r="L327"/>
      <c r="M327"/>
      <c r="N327"/>
      <c r="O327"/>
      <c r="P327"/>
      <c r="Q327"/>
      <c r="R327"/>
      <c r="S327"/>
      <c r="T327"/>
      <c r="U327"/>
      <c r="V327"/>
    </row>
    <row r="328" spans="2:22" ht="15.75" customHeight="1" x14ac:dyDescent="0.2">
      <c r="B328" s="220"/>
      <c r="C328" s="221"/>
      <c r="D328"/>
      <c r="E328"/>
      <c r="F328"/>
      <c r="G328"/>
      <c r="H328"/>
      <c r="I328"/>
      <c r="J328"/>
      <c r="K328"/>
      <c r="L328"/>
      <c r="M328"/>
      <c r="N328"/>
      <c r="O328"/>
      <c r="P328"/>
      <c r="Q328"/>
      <c r="R328"/>
      <c r="S328"/>
      <c r="T328"/>
      <c r="U328"/>
      <c r="V328"/>
    </row>
    <row r="329" spans="2:22" ht="15.75" customHeight="1" x14ac:dyDescent="0.2">
      <c r="B329" s="220"/>
      <c r="C329" s="221"/>
      <c r="D329"/>
      <c r="E329"/>
      <c r="F329"/>
      <c r="G329"/>
      <c r="H329"/>
      <c r="I329"/>
      <c r="J329"/>
      <c r="K329"/>
      <c r="L329"/>
      <c r="M329"/>
      <c r="N329"/>
      <c r="O329"/>
      <c r="P329"/>
      <c r="Q329"/>
      <c r="R329"/>
      <c r="S329"/>
      <c r="T329"/>
      <c r="U329"/>
      <c r="V329"/>
    </row>
    <row r="330" spans="2:22" ht="15.75" customHeight="1" x14ac:dyDescent="0.2">
      <c r="B330" s="220"/>
      <c r="C330" s="221"/>
      <c r="D330"/>
      <c r="E330"/>
      <c r="F330"/>
      <c r="G330"/>
      <c r="H330"/>
      <c r="I330"/>
      <c r="J330"/>
      <c r="K330"/>
      <c r="L330"/>
      <c r="M330"/>
      <c r="N330"/>
      <c r="O330"/>
      <c r="P330"/>
      <c r="Q330"/>
      <c r="R330"/>
      <c r="S330"/>
      <c r="T330"/>
      <c r="U330"/>
      <c r="V330"/>
    </row>
    <row r="331" spans="2:22" ht="15.75" customHeight="1" x14ac:dyDescent="0.2">
      <c r="B331" s="220"/>
      <c r="C331" s="221"/>
      <c r="D331"/>
      <c r="E331"/>
      <c r="F331"/>
      <c r="G331"/>
      <c r="H331"/>
      <c r="I331"/>
      <c r="J331"/>
      <c r="K331"/>
      <c r="L331"/>
      <c r="M331"/>
      <c r="N331"/>
      <c r="O331"/>
      <c r="P331"/>
      <c r="Q331"/>
      <c r="R331"/>
      <c r="S331"/>
      <c r="T331"/>
      <c r="U331"/>
      <c r="V331"/>
    </row>
    <row r="332" spans="2:22" ht="15.75" customHeight="1" x14ac:dyDescent="0.2">
      <c r="B332" s="220"/>
      <c r="C332" s="221"/>
      <c r="D332"/>
      <c r="E332"/>
      <c r="F332"/>
      <c r="G332"/>
      <c r="H332"/>
      <c r="I332"/>
      <c r="J332"/>
      <c r="K332"/>
      <c r="L332"/>
      <c r="M332"/>
      <c r="N332"/>
      <c r="O332"/>
      <c r="P332"/>
      <c r="Q332"/>
      <c r="R332"/>
      <c r="S332"/>
      <c r="T332"/>
      <c r="U332"/>
      <c r="V332"/>
    </row>
    <row r="333" spans="2:22" ht="15.75" customHeight="1" x14ac:dyDescent="0.2">
      <c r="B333" s="220"/>
      <c r="C333" s="221"/>
      <c r="D333"/>
      <c r="E333"/>
      <c r="F333"/>
      <c r="G333"/>
      <c r="H333"/>
      <c r="I333"/>
      <c r="J333"/>
      <c r="K333"/>
      <c r="L333"/>
      <c r="M333"/>
      <c r="N333"/>
      <c r="O333"/>
      <c r="P333"/>
      <c r="Q333"/>
      <c r="R333"/>
      <c r="S333"/>
      <c r="T333"/>
      <c r="U333"/>
      <c r="V333"/>
    </row>
    <row r="334" spans="2:22" ht="15.75" customHeight="1" x14ac:dyDescent="0.2">
      <c r="B334" s="220"/>
      <c r="C334" s="221"/>
      <c r="D334"/>
      <c r="E334"/>
      <c r="F334"/>
      <c r="G334"/>
      <c r="H334"/>
      <c r="I334"/>
      <c r="J334"/>
      <c r="K334"/>
      <c r="L334"/>
      <c r="M334"/>
      <c r="N334"/>
      <c r="O334"/>
      <c r="P334"/>
      <c r="Q334"/>
      <c r="R334"/>
      <c r="S334"/>
      <c r="T334"/>
      <c r="U334"/>
      <c r="V334"/>
    </row>
    <row r="335" spans="2:22" ht="15.75" customHeight="1" x14ac:dyDescent="0.2">
      <c r="B335" s="220"/>
      <c r="C335" s="221"/>
      <c r="D335"/>
      <c r="E335"/>
      <c r="F335"/>
      <c r="G335"/>
      <c r="H335"/>
      <c r="I335"/>
      <c r="J335"/>
      <c r="K335"/>
      <c r="L335"/>
      <c r="M335"/>
      <c r="N335"/>
      <c r="O335"/>
      <c r="P335"/>
      <c r="Q335"/>
      <c r="R335"/>
      <c r="S335"/>
      <c r="T335"/>
      <c r="U335"/>
      <c r="V335"/>
    </row>
    <row r="336" spans="2:22" ht="15.75" customHeight="1" x14ac:dyDescent="0.2">
      <c r="B336" s="220"/>
      <c r="C336" s="221"/>
      <c r="D336"/>
      <c r="E336"/>
      <c r="F336"/>
      <c r="G336"/>
      <c r="H336"/>
      <c r="I336"/>
      <c r="J336"/>
      <c r="K336"/>
      <c r="L336"/>
      <c r="M336"/>
      <c r="N336"/>
      <c r="O336"/>
      <c r="P336"/>
      <c r="Q336"/>
      <c r="R336"/>
      <c r="S336"/>
      <c r="T336"/>
      <c r="U336"/>
      <c r="V336"/>
    </row>
    <row r="337" spans="2:22" ht="15.75" customHeight="1" x14ac:dyDescent="0.2">
      <c r="B337" s="220"/>
      <c r="C337" s="221"/>
      <c r="D337"/>
      <c r="E337"/>
      <c r="F337"/>
      <c r="G337"/>
      <c r="H337"/>
      <c r="I337"/>
      <c r="J337"/>
      <c r="K337"/>
      <c r="L337"/>
      <c r="M337"/>
      <c r="N337"/>
      <c r="O337"/>
      <c r="P337"/>
      <c r="Q337"/>
      <c r="R337"/>
      <c r="S337"/>
      <c r="T337"/>
      <c r="U337"/>
      <c r="V337"/>
    </row>
    <row r="338" spans="2:22" ht="15.75" customHeight="1" x14ac:dyDescent="0.2">
      <c r="B338" s="220"/>
      <c r="C338" s="221"/>
      <c r="D338"/>
      <c r="E338"/>
      <c r="F338"/>
      <c r="G338"/>
      <c r="H338"/>
      <c r="I338"/>
      <c r="J338"/>
      <c r="K338"/>
      <c r="L338"/>
      <c r="M338"/>
      <c r="N338"/>
      <c r="O338"/>
      <c r="P338"/>
      <c r="Q338"/>
      <c r="R338"/>
      <c r="S338"/>
      <c r="T338"/>
      <c r="U338"/>
      <c r="V338"/>
    </row>
    <row r="339" spans="2:22" ht="15.75" customHeight="1" x14ac:dyDescent="0.2">
      <c r="B339" s="220"/>
      <c r="C339" s="221"/>
      <c r="D339"/>
      <c r="E339"/>
      <c r="F339"/>
      <c r="G339"/>
      <c r="H339"/>
      <c r="I339"/>
      <c r="J339"/>
      <c r="K339"/>
      <c r="L339"/>
      <c r="M339"/>
      <c r="N339"/>
      <c r="O339"/>
      <c r="P339"/>
      <c r="Q339"/>
      <c r="R339"/>
      <c r="S339"/>
      <c r="T339"/>
      <c r="U339"/>
      <c r="V339"/>
    </row>
    <row r="340" spans="2:22" ht="15.75" customHeight="1" x14ac:dyDescent="0.2">
      <c r="B340" s="220"/>
      <c r="C340" s="221"/>
      <c r="D340"/>
      <c r="E340"/>
      <c r="F340"/>
      <c r="G340"/>
      <c r="H340"/>
      <c r="I340"/>
      <c r="J340"/>
      <c r="K340"/>
      <c r="L340"/>
      <c r="M340"/>
      <c r="N340"/>
      <c r="O340"/>
      <c r="P340"/>
      <c r="Q340"/>
      <c r="R340"/>
      <c r="S340"/>
      <c r="T340"/>
      <c r="U340"/>
      <c r="V340"/>
    </row>
    <row r="341" spans="2:22" ht="15.75" customHeight="1" x14ac:dyDescent="0.2">
      <c r="B341" s="220"/>
      <c r="C341" s="221"/>
      <c r="D341"/>
      <c r="E341"/>
      <c r="F341"/>
      <c r="G341"/>
      <c r="H341"/>
      <c r="I341"/>
      <c r="J341"/>
      <c r="K341"/>
      <c r="L341"/>
      <c r="M341"/>
      <c r="N341"/>
      <c r="O341"/>
      <c r="P341"/>
      <c r="Q341"/>
      <c r="R341"/>
      <c r="S341"/>
      <c r="T341"/>
      <c r="U341"/>
      <c r="V341"/>
    </row>
    <row r="342" spans="2:22" ht="15.75" customHeight="1" x14ac:dyDescent="0.2">
      <c r="B342" s="220"/>
      <c r="C342" s="221"/>
      <c r="D342"/>
      <c r="E342"/>
      <c r="F342"/>
      <c r="G342"/>
      <c r="H342"/>
      <c r="I342"/>
      <c r="J342"/>
      <c r="K342"/>
      <c r="L342"/>
      <c r="M342"/>
      <c r="N342"/>
      <c r="O342"/>
      <c r="P342"/>
      <c r="Q342"/>
      <c r="R342"/>
      <c r="S342"/>
      <c r="T342"/>
      <c r="U342"/>
      <c r="V342"/>
    </row>
    <row r="343" spans="2:22" ht="15.75" customHeight="1" x14ac:dyDescent="0.2">
      <c r="B343" s="220"/>
      <c r="C343" s="221"/>
      <c r="D343"/>
      <c r="E343"/>
      <c r="F343"/>
      <c r="G343"/>
      <c r="H343"/>
      <c r="I343"/>
      <c r="J343"/>
      <c r="K343"/>
      <c r="L343"/>
      <c r="M343"/>
      <c r="N343"/>
      <c r="O343"/>
      <c r="P343"/>
      <c r="Q343"/>
      <c r="R343"/>
      <c r="S343"/>
      <c r="T343"/>
      <c r="U343"/>
      <c r="V343"/>
    </row>
    <row r="344" spans="2:22" ht="15.75" customHeight="1" x14ac:dyDescent="0.2">
      <c r="B344" s="220"/>
      <c r="C344" s="221"/>
      <c r="D344"/>
      <c r="E344"/>
      <c r="F344"/>
      <c r="G344"/>
      <c r="H344"/>
      <c r="I344"/>
      <c r="J344"/>
      <c r="K344"/>
      <c r="L344"/>
      <c r="M344"/>
      <c r="N344"/>
      <c r="O344"/>
      <c r="P344"/>
      <c r="Q344"/>
      <c r="R344"/>
      <c r="S344"/>
      <c r="T344"/>
      <c r="U344"/>
      <c r="V344"/>
    </row>
    <row r="345" spans="2:22" ht="15.75" customHeight="1" x14ac:dyDescent="0.2">
      <c r="B345" s="220"/>
      <c r="C345" s="221"/>
      <c r="D345"/>
      <c r="E345"/>
      <c r="F345"/>
      <c r="G345"/>
      <c r="H345"/>
      <c r="I345"/>
      <c r="J345"/>
      <c r="K345"/>
      <c r="L345"/>
      <c r="M345"/>
      <c r="N345"/>
      <c r="O345"/>
      <c r="P345"/>
      <c r="Q345"/>
      <c r="R345"/>
      <c r="S345"/>
      <c r="T345"/>
      <c r="U345"/>
      <c r="V345"/>
    </row>
    <row r="346" spans="2:22" ht="15.75" customHeight="1" x14ac:dyDescent="0.2">
      <c r="B346" s="220"/>
      <c r="C346" s="221"/>
      <c r="D346"/>
      <c r="E346"/>
      <c r="F346"/>
      <c r="G346"/>
      <c r="H346"/>
      <c r="I346"/>
      <c r="J346"/>
      <c r="K346"/>
      <c r="L346"/>
      <c r="M346"/>
      <c r="N346"/>
      <c r="O346"/>
      <c r="P346"/>
      <c r="Q346"/>
      <c r="R346"/>
      <c r="S346"/>
      <c r="T346"/>
      <c r="U346"/>
      <c r="V346"/>
    </row>
    <row r="347" spans="2:22" ht="15.75" customHeight="1" x14ac:dyDescent="0.2">
      <c r="B347" s="220"/>
      <c r="C347" s="221"/>
      <c r="D347"/>
      <c r="E347"/>
      <c r="F347"/>
      <c r="G347"/>
      <c r="H347"/>
      <c r="I347"/>
      <c r="J347"/>
      <c r="K347"/>
      <c r="L347"/>
      <c r="M347"/>
      <c r="N347"/>
      <c r="O347"/>
      <c r="P347"/>
      <c r="Q347"/>
      <c r="R347"/>
      <c r="S347"/>
      <c r="T347"/>
      <c r="U347"/>
      <c r="V347"/>
    </row>
    <row r="348" spans="2:22" ht="15.75" customHeight="1" x14ac:dyDescent="0.2">
      <c r="B348" s="220"/>
      <c r="C348" s="221"/>
      <c r="D348"/>
      <c r="E348"/>
      <c r="F348"/>
      <c r="G348"/>
      <c r="H348"/>
      <c r="I348"/>
      <c r="J348"/>
      <c r="K348"/>
      <c r="L348"/>
      <c r="M348"/>
      <c r="N348"/>
      <c r="O348"/>
      <c r="P348"/>
      <c r="Q348"/>
      <c r="R348"/>
      <c r="S348"/>
      <c r="T348"/>
      <c r="U348"/>
      <c r="V348"/>
    </row>
    <row r="349" spans="2:22" ht="15.75" customHeight="1" x14ac:dyDescent="0.2">
      <c r="B349" s="220"/>
      <c r="C349" s="221"/>
      <c r="D349"/>
      <c r="E349"/>
      <c r="F349"/>
      <c r="G349"/>
      <c r="H349"/>
      <c r="I349"/>
      <c r="J349"/>
      <c r="K349"/>
      <c r="L349"/>
      <c r="M349"/>
      <c r="N349"/>
      <c r="O349"/>
      <c r="P349"/>
      <c r="Q349"/>
      <c r="R349"/>
      <c r="S349"/>
      <c r="T349"/>
      <c r="U349"/>
      <c r="V349"/>
    </row>
    <row r="350" spans="2:22" ht="15.75" customHeight="1" x14ac:dyDescent="0.2">
      <c r="B350" s="220"/>
      <c r="C350" s="221"/>
      <c r="D350"/>
      <c r="E350"/>
      <c r="F350"/>
      <c r="G350"/>
      <c r="H350"/>
      <c r="I350"/>
      <c r="J350"/>
      <c r="K350"/>
      <c r="L350"/>
      <c r="M350"/>
      <c r="N350"/>
      <c r="O350"/>
      <c r="P350"/>
      <c r="Q350"/>
      <c r="R350"/>
      <c r="S350"/>
      <c r="T350"/>
      <c r="U350"/>
      <c r="V350"/>
    </row>
    <row r="351" spans="2:22" ht="15.75" customHeight="1" x14ac:dyDescent="0.2">
      <c r="B351" s="220"/>
      <c r="C351" s="221"/>
      <c r="D351"/>
      <c r="E351"/>
      <c r="F351"/>
      <c r="G351"/>
      <c r="H351"/>
      <c r="I351"/>
      <c r="J351"/>
      <c r="K351"/>
      <c r="L351"/>
      <c r="M351"/>
      <c r="N351"/>
      <c r="O351"/>
      <c r="P351"/>
      <c r="Q351"/>
      <c r="R351"/>
      <c r="S351"/>
      <c r="T351"/>
      <c r="U351"/>
      <c r="V351"/>
    </row>
    <row r="352" spans="2:22" ht="15.75" customHeight="1" x14ac:dyDescent="0.2">
      <c r="B352" s="220"/>
      <c r="C352" s="221"/>
      <c r="D352"/>
      <c r="E352"/>
      <c r="F352"/>
      <c r="G352"/>
      <c r="H352"/>
      <c r="I352"/>
      <c r="J352"/>
      <c r="K352"/>
      <c r="L352"/>
      <c r="M352"/>
      <c r="N352"/>
      <c r="O352"/>
      <c r="P352"/>
      <c r="Q352"/>
      <c r="R352"/>
      <c r="S352"/>
      <c r="T352"/>
      <c r="U352"/>
      <c r="V352"/>
    </row>
    <row r="353" spans="2:22" ht="15.75" customHeight="1" x14ac:dyDescent="0.2">
      <c r="B353" s="220"/>
      <c r="C353" s="221"/>
      <c r="D353"/>
      <c r="E353"/>
      <c r="F353"/>
      <c r="G353"/>
      <c r="H353"/>
      <c r="I353"/>
      <c r="J353"/>
      <c r="K353"/>
      <c r="L353"/>
      <c r="M353"/>
      <c r="N353"/>
      <c r="O353"/>
      <c r="P353"/>
      <c r="Q353"/>
      <c r="R353"/>
      <c r="S353"/>
      <c r="T353"/>
      <c r="U353"/>
      <c r="V353"/>
    </row>
    <row r="354" spans="2:22" ht="15.75" customHeight="1" x14ac:dyDescent="0.2">
      <c r="B354" s="220"/>
      <c r="C354" s="221"/>
      <c r="D354"/>
      <c r="E354"/>
      <c r="F354"/>
      <c r="G354"/>
      <c r="H354"/>
      <c r="I354"/>
      <c r="J354"/>
      <c r="K354"/>
      <c r="L354"/>
      <c r="M354"/>
      <c r="N354"/>
      <c r="O354"/>
      <c r="P354"/>
      <c r="Q354"/>
      <c r="R354"/>
      <c r="S354"/>
      <c r="T354"/>
      <c r="U354"/>
      <c r="V354"/>
    </row>
    <row r="355" spans="2:22" ht="15.75" customHeight="1" x14ac:dyDescent="0.2">
      <c r="B355" s="220"/>
      <c r="C355" s="221"/>
      <c r="D355"/>
      <c r="E355"/>
      <c r="F355"/>
      <c r="G355"/>
      <c r="H355"/>
      <c r="I355"/>
      <c r="J355"/>
      <c r="K355"/>
      <c r="L355"/>
      <c r="M355"/>
      <c r="N355"/>
      <c r="O355"/>
      <c r="P355"/>
      <c r="Q355"/>
      <c r="R355"/>
      <c r="S355"/>
      <c r="T355"/>
      <c r="U355"/>
      <c r="V355"/>
    </row>
    <row r="356" spans="2:22" ht="15.75" customHeight="1" x14ac:dyDescent="0.2">
      <c r="B356" s="220"/>
      <c r="C356" s="221"/>
      <c r="D356"/>
      <c r="E356"/>
      <c r="F356"/>
      <c r="G356"/>
      <c r="H356"/>
      <c r="I356"/>
      <c r="J356"/>
      <c r="K356"/>
      <c r="L356"/>
      <c r="M356"/>
      <c r="N356"/>
      <c r="O356"/>
      <c r="P356"/>
      <c r="Q356"/>
      <c r="R356"/>
      <c r="S356"/>
      <c r="T356"/>
      <c r="U356"/>
      <c r="V356"/>
    </row>
    <row r="357" spans="2:22" ht="15.75" customHeight="1" x14ac:dyDescent="0.2">
      <c r="B357" s="220"/>
      <c r="C357" s="221"/>
      <c r="D357"/>
      <c r="E357"/>
      <c r="F357"/>
      <c r="G357"/>
      <c r="H357"/>
      <c r="I357"/>
      <c r="J357"/>
      <c r="K357"/>
      <c r="L357"/>
      <c r="M357"/>
      <c r="N357"/>
      <c r="O357"/>
      <c r="P357"/>
      <c r="Q357"/>
      <c r="R357"/>
      <c r="S357"/>
      <c r="T357"/>
      <c r="U357"/>
      <c r="V357"/>
    </row>
    <row r="358" spans="2:22" ht="15.75" customHeight="1" x14ac:dyDescent="0.2">
      <c r="B358" s="220"/>
      <c r="C358" s="221"/>
      <c r="D358"/>
      <c r="E358"/>
      <c r="F358"/>
      <c r="G358"/>
      <c r="H358"/>
      <c r="I358"/>
      <c r="J358"/>
      <c r="K358"/>
      <c r="L358"/>
      <c r="M358"/>
      <c r="N358"/>
      <c r="O358"/>
      <c r="P358"/>
      <c r="Q358"/>
      <c r="R358"/>
      <c r="S358"/>
      <c r="T358"/>
      <c r="U358"/>
      <c r="V358"/>
    </row>
    <row r="359" spans="2:22" ht="15.75" customHeight="1" x14ac:dyDescent="0.2">
      <c r="B359" s="220"/>
      <c r="C359" s="221"/>
      <c r="D359"/>
      <c r="E359"/>
      <c r="F359"/>
      <c r="G359"/>
      <c r="H359"/>
      <c r="I359"/>
      <c r="J359"/>
      <c r="K359"/>
      <c r="L359"/>
      <c r="M359"/>
      <c r="N359"/>
      <c r="O359"/>
      <c r="P359"/>
      <c r="Q359"/>
      <c r="R359"/>
      <c r="S359"/>
      <c r="T359"/>
      <c r="U359"/>
      <c r="V359"/>
    </row>
    <row r="360" spans="2:22" ht="15.75" customHeight="1" x14ac:dyDescent="0.2">
      <c r="B360" s="220"/>
      <c r="C360" s="221"/>
      <c r="D360"/>
      <c r="E360"/>
      <c r="F360"/>
      <c r="G360"/>
      <c r="H360"/>
      <c r="I360"/>
      <c r="J360"/>
      <c r="K360"/>
      <c r="L360"/>
      <c r="M360"/>
      <c r="N360"/>
      <c r="O360"/>
      <c r="P360"/>
      <c r="Q360"/>
      <c r="R360"/>
      <c r="S360"/>
      <c r="T360"/>
      <c r="U360"/>
      <c r="V360"/>
    </row>
    <row r="361" spans="2:22" ht="15.75" customHeight="1" x14ac:dyDescent="0.2">
      <c r="B361" s="220"/>
      <c r="C361" s="221"/>
      <c r="D361"/>
      <c r="E361"/>
      <c r="F361"/>
      <c r="G361"/>
      <c r="H361"/>
      <c r="I361"/>
      <c r="J361"/>
      <c r="K361"/>
      <c r="L361"/>
      <c r="M361"/>
      <c r="N361"/>
      <c r="O361"/>
      <c r="P361"/>
      <c r="Q361"/>
      <c r="R361"/>
      <c r="S361"/>
      <c r="T361"/>
      <c r="U361"/>
      <c r="V361"/>
    </row>
    <row r="362" spans="2:22" ht="15.75" customHeight="1" x14ac:dyDescent="0.2">
      <c r="B362" s="220"/>
      <c r="C362" s="221"/>
      <c r="D362"/>
      <c r="E362"/>
      <c r="F362"/>
      <c r="G362"/>
      <c r="H362"/>
      <c r="I362"/>
      <c r="J362"/>
      <c r="K362"/>
      <c r="L362"/>
      <c r="M362"/>
      <c r="N362"/>
      <c r="O362"/>
      <c r="P362"/>
      <c r="Q362"/>
      <c r="R362"/>
      <c r="S362"/>
      <c r="T362"/>
      <c r="U362"/>
      <c r="V362"/>
    </row>
    <row r="363" spans="2:22" ht="15.75" customHeight="1" x14ac:dyDescent="0.2">
      <c r="B363" s="220"/>
      <c r="C363" s="221"/>
      <c r="D363"/>
      <c r="E363"/>
      <c r="F363"/>
      <c r="G363"/>
      <c r="H363"/>
      <c r="I363"/>
      <c r="J363"/>
      <c r="K363"/>
      <c r="L363"/>
      <c r="M363"/>
      <c r="N363"/>
      <c r="O363"/>
      <c r="P363"/>
      <c r="Q363"/>
      <c r="R363"/>
      <c r="S363"/>
      <c r="T363"/>
      <c r="U363"/>
      <c r="V363"/>
    </row>
    <row r="364" spans="2:22" ht="15.75" customHeight="1" x14ac:dyDescent="0.2">
      <c r="B364" s="220"/>
      <c r="C364" s="221"/>
      <c r="D364"/>
      <c r="E364"/>
      <c r="F364"/>
      <c r="G364"/>
      <c r="H364"/>
      <c r="I364"/>
      <c r="J364"/>
      <c r="K364"/>
      <c r="L364"/>
      <c r="M364"/>
      <c r="N364"/>
      <c r="O364"/>
      <c r="P364"/>
      <c r="Q364"/>
      <c r="R364"/>
      <c r="S364"/>
      <c r="T364"/>
      <c r="U364"/>
      <c r="V364"/>
    </row>
    <row r="365" spans="2:22" ht="15.75" customHeight="1" x14ac:dyDescent="0.2">
      <c r="B365" s="220"/>
      <c r="C365" s="221"/>
      <c r="D365"/>
      <c r="E365"/>
      <c r="F365"/>
      <c r="G365"/>
      <c r="H365"/>
      <c r="I365"/>
      <c r="J365"/>
      <c r="K365"/>
      <c r="L365"/>
      <c r="M365"/>
      <c r="N365"/>
      <c r="O365"/>
      <c r="P365"/>
      <c r="Q365"/>
      <c r="R365"/>
      <c r="S365"/>
      <c r="T365"/>
      <c r="U365"/>
      <c r="V365"/>
    </row>
    <row r="366" spans="2:22" ht="15.75" customHeight="1" x14ac:dyDescent="0.2">
      <c r="B366" s="220"/>
      <c r="C366" s="221"/>
      <c r="D366"/>
      <c r="E366"/>
      <c r="F366"/>
      <c r="G366"/>
      <c r="H366"/>
      <c r="I366"/>
      <c r="J366"/>
      <c r="K366"/>
      <c r="L366"/>
      <c r="M366"/>
      <c r="N366"/>
      <c r="O366"/>
      <c r="P366"/>
      <c r="Q366"/>
      <c r="R366"/>
      <c r="S366"/>
      <c r="T366"/>
      <c r="U366"/>
      <c r="V366"/>
    </row>
    <row r="367" spans="2:22" ht="15.75" customHeight="1" x14ac:dyDescent="0.2">
      <c r="B367" s="220"/>
      <c r="C367" s="221"/>
      <c r="D367"/>
      <c r="E367"/>
      <c r="F367"/>
      <c r="G367"/>
      <c r="H367"/>
      <c r="I367"/>
      <c r="J367"/>
      <c r="K367"/>
      <c r="L367"/>
      <c r="M367"/>
      <c r="N367"/>
      <c r="O367"/>
      <c r="P367"/>
      <c r="Q367"/>
      <c r="R367"/>
      <c r="S367"/>
      <c r="T367"/>
      <c r="U367"/>
      <c r="V367"/>
    </row>
    <row r="368" spans="2:22" ht="15.75" customHeight="1" x14ac:dyDescent="0.2">
      <c r="B368" s="220"/>
      <c r="C368" s="221"/>
      <c r="D368"/>
      <c r="E368"/>
      <c r="F368"/>
      <c r="G368"/>
      <c r="H368"/>
      <c r="I368"/>
      <c r="J368"/>
      <c r="K368"/>
      <c r="L368"/>
      <c r="M368"/>
      <c r="N368"/>
      <c r="O368"/>
      <c r="P368"/>
      <c r="Q368"/>
      <c r="R368"/>
      <c r="S368"/>
      <c r="T368"/>
      <c r="U368"/>
      <c r="V368"/>
    </row>
    <row r="369" spans="2:22" ht="15.75" customHeight="1" x14ac:dyDescent="0.2">
      <c r="B369" s="220"/>
      <c r="C369" s="221"/>
      <c r="D369"/>
      <c r="E369"/>
      <c r="F369"/>
      <c r="G369"/>
      <c r="H369"/>
      <c r="I369"/>
      <c r="J369"/>
      <c r="K369"/>
      <c r="L369"/>
      <c r="M369"/>
      <c r="N369"/>
      <c r="O369"/>
      <c r="P369"/>
      <c r="Q369"/>
      <c r="R369"/>
      <c r="S369"/>
      <c r="T369"/>
      <c r="U369"/>
      <c r="V369"/>
    </row>
    <row r="370" spans="2:22" ht="15.75" customHeight="1" x14ac:dyDescent="0.2">
      <c r="B370" s="220"/>
      <c r="C370" s="221"/>
      <c r="D370"/>
      <c r="E370"/>
      <c r="F370"/>
      <c r="G370"/>
      <c r="H370"/>
      <c r="I370"/>
      <c r="J370"/>
      <c r="K370"/>
      <c r="L370"/>
      <c r="M370"/>
      <c r="N370"/>
      <c r="O370"/>
      <c r="P370"/>
      <c r="Q370"/>
      <c r="R370"/>
      <c r="S370"/>
      <c r="T370"/>
      <c r="U370"/>
      <c r="V370"/>
    </row>
    <row r="371" spans="2:22" ht="15.75" customHeight="1" x14ac:dyDescent="0.2">
      <c r="B371" s="220"/>
      <c r="C371" s="221"/>
      <c r="D371"/>
      <c r="E371"/>
      <c r="F371"/>
      <c r="G371"/>
      <c r="H371"/>
      <c r="I371"/>
      <c r="J371"/>
      <c r="K371"/>
      <c r="L371"/>
      <c r="M371"/>
      <c r="N371"/>
      <c r="O371"/>
      <c r="P371"/>
      <c r="Q371"/>
      <c r="R371"/>
      <c r="S371"/>
      <c r="T371"/>
      <c r="U371"/>
      <c r="V371"/>
    </row>
    <row r="372" spans="2:22" ht="15.75" customHeight="1" x14ac:dyDescent="0.2">
      <c r="B372" s="220"/>
      <c r="C372" s="221"/>
      <c r="D372"/>
      <c r="E372"/>
      <c r="F372"/>
      <c r="G372"/>
      <c r="H372"/>
      <c r="I372"/>
      <c r="J372"/>
      <c r="K372"/>
      <c r="L372"/>
      <c r="M372"/>
      <c r="N372"/>
      <c r="O372"/>
      <c r="P372"/>
      <c r="Q372"/>
      <c r="R372"/>
      <c r="S372"/>
      <c r="T372"/>
      <c r="U372"/>
      <c r="V372"/>
    </row>
    <row r="373" spans="2:22" ht="15.75" customHeight="1" x14ac:dyDescent="0.2">
      <c r="B373" s="220"/>
      <c r="C373" s="221"/>
      <c r="D373"/>
      <c r="E373"/>
      <c r="F373"/>
      <c r="G373"/>
      <c r="H373"/>
      <c r="I373"/>
      <c r="J373"/>
      <c r="K373"/>
      <c r="L373"/>
      <c r="M373"/>
      <c r="N373"/>
      <c r="O373"/>
      <c r="P373"/>
      <c r="Q373"/>
      <c r="R373"/>
      <c r="S373"/>
      <c r="T373"/>
      <c r="U373"/>
      <c r="V373"/>
    </row>
    <row r="374" spans="2:22" ht="15.75" customHeight="1" x14ac:dyDescent="0.2">
      <c r="B374" s="220"/>
      <c r="C374" s="221"/>
      <c r="D374"/>
      <c r="E374"/>
      <c r="F374"/>
      <c r="G374"/>
      <c r="H374"/>
      <c r="I374"/>
      <c r="J374"/>
      <c r="K374"/>
      <c r="L374"/>
      <c r="M374"/>
      <c r="N374"/>
      <c r="O374"/>
      <c r="P374"/>
      <c r="Q374"/>
      <c r="R374"/>
      <c r="S374"/>
      <c r="T374"/>
      <c r="U374"/>
      <c r="V374"/>
    </row>
    <row r="375" spans="2:22" ht="15.75" customHeight="1" x14ac:dyDescent="0.2">
      <c r="B375" s="220"/>
      <c r="C375" s="221"/>
      <c r="D375"/>
      <c r="E375"/>
      <c r="F375"/>
      <c r="G375"/>
      <c r="H375"/>
      <c r="I375"/>
      <c r="J375"/>
      <c r="K375"/>
      <c r="L375"/>
      <c r="M375"/>
      <c r="N375"/>
      <c r="O375"/>
      <c r="P375"/>
      <c r="Q375"/>
      <c r="R375"/>
      <c r="S375"/>
      <c r="T375"/>
      <c r="U375"/>
      <c r="V375"/>
    </row>
    <row r="376" spans="2:22" ht="15.75" customHeight="1" x14ac:dyDescent="0.2">
      <c r="B376" s="220"/>
      <c r="C376" s="221"/>
      <c r="D376"/>
      <c r="E376"/>
      <c r="F376"/>
      <c r="G376"/>
      <c r="H376"/>
      <c r="I376"/>
      <c r="J376"/>
      <c r="K376"/>
      <c r="L376"/>
      <c r="M376"/>
      <c r="N376"/>
      <c r="O376"/>
      <c r="P376"/>
      <c r="Q376"/>
      <c r="R376"/>
      <c r="S376"/>
      <c r="T376"/>
      <c r="U376"/>
      <c r="V376"/>
    </row>
    <row r="377" spans="2:22" ht="15.75" customHeight="1" x14ac:dyDescent="0.2">
      <c r="B377" s="220"/>
      <c r="C377" s="221"/>
      <c r="D377"/>
      <c r="E377"/>
      <c r="F377"/>
      <c r="G377"/>
      <c r="H377"/>
      <c r="I377"/>
      <c r="J377"/>
      <c r="K377"/>
      <c r="L377"/>
      <c r="M377"/>
      <c r="N377"/>
      <c r="O377"/>
      <c r="P377"/>
      <c r="Q377"/>
      <c r="R377"/>
      <c r="S377"/>
      <c r="T377"/>
      <c r="U377"/>
      <c r="V377"/>
    </row>
    <row r="378" spans="2:22" ht="15.75" customHeight="1" x14ac:dyDescent="0.2">
      <c r="B378" s="220"/>
      <c r="C378" s="221"/>
      <c r="D378"/>
      <c r="E378"/>
      <c r="F378"/>
      <c r="G378"/>
      <c r="H378"/>
      <c r="I378"/>
      <c r="J378"/>
      <c r="K378"/>
      <c r="L378"/>
      <c r="M378"/>
      <c r="N378"/>
      <c r="O378"/>
      <c r="P378"/>
      <c r="Q378"/>
      <c r="R378"/>
      <c r="S378"/>
      <c r="T378"/>
      <c r="U378"/>
      <c r="V378"/>
    </row>
    <row r="379" spans="2:22" ht="15.75" customHeight="1" x14ac:dyDescent="0.2">
      <c r="B379" s="220"/>
      <c r="C379" s="221"/>
      <c r="D379"/>
      <c r="E379"/>
      <c r="F379"/>
      <c r="G379"/>
      <c r="H379"/>
      <c r="I379"/>
      <c r="J379"/>
      <c r="K379"/>
      <c r="L379"/>
      <c r="M379"/>
      <c r="N379"/>
      <c r="O379"/>
      <c r="P379"/>
      <c r="Q379"/>
      <c r="R379"/>
      <c r="S379"/>
      <c r="T379"/>
      <c r="U379"/>
      <c r="V379"/>
    </row>
    <row r="380" spans="2:22" ht="15.75" customHeight="1" x14ac:dyDescent="0.2">
      <c r="B380" s="220"/>
      <c r="C380" s="221"/>
      <c r="D380"/>
      <c r="E380"/>
      <c r="F380"/>
      <c r="G380"/>
      <c r="H380"/>
      <c r="I380"/>
      <c r="J380"/>
      <c r="K380"/>
      <c r="L380"/>
      <c r="M380"/>
      <c r="N380"/>
      <c r="O380"/>
      <c r="P380"/>
      <c r="Q380"/>
      <c r="R380"/>
      <c r="S380"/>
      <c r="T380"/>
      <c r="U380"/>
      <c r="V380"/>
    </row>
    <row r="381" spans="2:22" ht="15.75" customHeight="1" x14ac:dyDescent="0.2">
      <c r="B381" s="220"/>
      <c r="C381" s="221"/>
      <c r="D381"/>
      <c r="E381"/>
      <c r="F381"/>
      <c r="G381"/>
      <c r="H381"/>
      <c r="I381"/>
      <c r="J381"/>
      <c r="K381"/>
      <c r="L381"/>
      <c r="M381"/>
      <c r="N381"/>
      <c r="O381"/>
      <c r="P381"/>
      <c r="Q381"/>
      <c r="R381"/>
      <c r="S381"/>
      <c r="T381"/>
      <c r="U381"/>
      <c r="V381"/>
    </row>
    <row r="382" spans="2:22" ht="15.75" customHeight="1" x14ac:dyDescent="0.2">
      <c r="B382" s="220"/>
      <c r="C382" s="221"/>
      <c r="D382"/>
      <c r="E382"/>
      <c r="F382"/>
      <c r="G382"/>
      <c r="H382"/>
      <c r="I382"/>
      <c r="J382"/>
      <c r="K382"/>
      <c r="L382"/>
      <c r="M382"/>
      <c r="N382"/>
      <c r="O382"/>
      <c r="P382"/>
      <c r="Q382"/>
      <c r="R382"/>
      <c r="S382"/>
      <c r="T382"/>
      <c r="U382"/>
      <c r="V382"/>
    </row>
    <row r="383" spans="2:22" ht="15.75" customHeight="1" x14ac:dyDescent="0.2">
      <c r="B383" s="220"/>
      <c r="C383" s="221"/>
      <c r="D383"/>
      <c r="E383"/>
      <c r="F383"/>
      <c r="G383"/>
      <c r="H383"/>
      <c r="I383"/>
      <c r="J383"/>
      <c r="K383"/>
      <c r="L383"/>
      <c r="M383"/>
      <c r="N383"/>
      <c r="O383"/>
      <c r="P383"/>
      <c r="Q383"/>
      <c r="R383"/>
      <c r="S383"/>
      <c r="T383"/>
      <c r="U383"/>
      <c r="V383"/>
    </row>
    <row r="384" spans="2:22" ht="15.75" customHeight="1" x14ac:dyDescent="0.2">
      <c r="B384" s="220"/>
      <c r="C384" s="221"/>
      <c r="D384"/>
      <c r="E384"/>
      <c r="F384"/>
      <c r="G384"/>
      <c r="H384"/>
      <c r="I384"/>
      <c r="J384"/>
      <c r="K384"/>
      <c r="L384"/>
      <c r="M384"/>
      <c r="N384"/>
      <c r="O384"/>
      <c r="P384"/>
      <c r="Q384"/>
      <c r="R384"/>
      <c r="S384"/>
      <c r="T384"/>
      <c r="U384"/>
      <c r="V384"/>
    </row>
    <row r="385" spans="2:22" ht="15.75" customHeight="1" x14ac:dyDescent="0.2">
      <c r="B385" s="220"/>
      <c r="C385" s="221"/>
      <c r="D385"/>
      <c r="E385"/>
      <c r="F385"/>
      <c r="G385"/>
      <c r="H385"/>
      <c r="I385"/>
      <c r="J385"/>
      <c r="K385"/>
      <c r="L385"/>
      <c r="M385"/>
      <c r="N385"/>
      <c r="O385"/>
      <c r="P385"/>
      <c r="Q385"/>
      <c r="R385"/>
      <c r="S385"/>
      <c r="T385"/>
      <c r="U385"/>
      <c r="V385"/>
    </row>
    <row r="386" spans="2:22" ht="15.75" customHeight="1" x14ac:dyDescent="0.2">
      <c r="B386" s="220"/>
      <c r="C386" s="221"/>
      <c r="D386"/>
      <c r="E386"/>
      <c r="F386"/>
      <c r="G386"/>
      <c r="H386"/>
      <c r="I386"/>
      <c r="J386"/>
      <c r="K386"/>
      <c r="L386"/>
      <c r="M386"/>
      <c r="N386"/>
      <c r="O386"/>
      <c r="P386"/>
      <c r="Q386"/>
      <c r="R386"/>
      <c r="S386"/>
      <c r="T386"/>
      <c r="U386"/>
      <c r="V386"/>
    </row>
    <row r="387" spans="2:22" ht="15.75" customHeight="1" x14ac:dyDescent="0.2">
      <c r="B387" s="220"/>
      <c r="C387" s="221"/>
      <c r="D387"/>
      <c r="E387"/>
      <c r="F387"/>
      <c r="G387"/>
      <c r="H387"/>
      <c r="I387"/>
      <c r="J387"/>
      <c r="K387"/>
      <c r="L387"/>
      <c r="M387"/>
      <c r="N387"/>
      <c r="O387"/>
      <c r="P387"/>
      <c r="Q387"/>
      <c r="R387"/>
      <c r="S387"/>
      <c r="T387"/>
      <c r="U387"/>
      <c r="V387"/>
    </row>
    <row r="388" spans="2:22" ht="15.75" customHeight="1" x14ac:dyDescent="0.2">
      <c r="B388" s="220"/>
      <c r="C388" s="221"/>
      <c r="D388"/>
      <c r="E388"/>
      <c r="F388"/>
      <c r="G388"/>
      <c r="H388"/>
      <c r="I388"/>
      <c r="J388"/>
      <c r="K388"/>
      <c r="L388"/>
      <c r="M388"/>
      <c r="N388"/>
      <c r="O388"/>
      <c r="P388"/>
      <c r="Q388"/>
      <c r="R388"/>
      <c r="S388"/>
      <c r="T388"/>
      <c r="U388"/>
      <c r="V388"/>
    </row>
    <row r="389" spans="2:22" ht="15.75" customHeight="1" x14ac:dyDescent="0.2">
      <c r="B389" s="220"/>
      <c r="C389" s="221"/>
      <c r="D389"/>
      <c r="E389"/>
      <c r="F389"/>
      <c r="G389"/>
      <c r="H389"/>
      <c r="I389"/>
      <c r="J389"/>
      <c r="K389"/>
      <c r="L389"/>
      <c r="M389"/>
      <c r="N389"/>
      <c r="O389"/>
      <c r="P389"/>
      <c r="Q389"/>
      <c r="R389"/>
      <c r="S389"/>
      <c r="T389"/>
      <c r="U389"/>
      <c r="V389"/>
    </row>
    <row r="390" spans="2:22" ht="15.75" customHeight="1" x14ac:dyDescent="0.2">
      <c r="B390" s="220"/>
      <c r="C390" s="221"/>
      <c r="D390"/>
      <c r="E390"/>
      <c r="F390"/>
      <c r="G390"/>
      <c r="H390"/>
      <c r="I390"/>
      <c r="J390"/>
      <c r="K390"/>
      <c r="L390"/>
      <c r="M390"/>
      <c r="N390"/>
      <c r="O390"/>
      <c r="P390"/>
      <c r="Q390"/>
      <c r="R390"/>
      <c r="S390"/>
      <c r="T390"/>
      <c r="U390"/>
      <c r="V390"/>
    </row>
    <row r="391" spans="2:22" ht="15.75" customHeight="1" x14ac:dyDescent="0.2">
      <c r="B391" s="220"/>
      <c r="C391" s="221"/>
      <c r="D391"/>
      <c r="E391"/>
      <c r="F391"/>
      <c r="G391"/>
      <c r="H391"/>
      <c r="I391"/>
      <c r="J391"/>
      <c r="K391"/>
      <c r="L391"/>
      <c r="M391"/>
      <c r="N391"/>
      <c r="O391"/>
      <c r="P391"/>
      <c r="Q391"/>
      <c r="R391"/>
      <c r="S391"/>
      <c r="T391"/>
      <c r="U391"/>
      <c r="V391"/>
    </row>
    <row r="392" spans="2:22" ht="15.75" customHeight="1" x14ac:dyDescent="0.2">
      <c r="B392" s="220"/>
      <c r="C392" s="221"/>
      <c r="D392"/>
      <c r="E392"/>
      <c r="F392"/>
      <c r="G392"/>
      <c r="H392"/>
      <c r="I392"/>
      <c r="J392"/>
      <c r="K392"/>
      <c r="L392"/>
      <c r="M392"/>
      <c r="N392"/>
      <c r="O392"/>
      <c r="P392"/>
      <c r="Q392"/>
      <c r="R392"/>
      <c r="S392"/>
      <c r="T392"/>
      <c r="U392"/>
      <c r="V392"/>
    </row>
    <row r="393" spans="2:22" ht="15.75" customHeight="1" x14ac:dyDescent="0.2">
      <c r="B393" s="220"/>
      <c r="C393" s="221"/>
      <c r="D393"/>
      <c r="E393"/>
      <c r="F393"/>
      <c r="G393"/>
      <c r="H393"/>
      <c r="I393"/>
      <c r="J393"/>
      <c r="K393"/>
      <c r="L393"/>
      <c r="M393"/>
      <c r="N393"/>
      <c r="O393"/>
      <c r="P393"/>
      <c r="Q393"/>
      <c r="R393"/>
      <c r="S393"/>
      <c r="T393"/>
      <c r="U393"/>
      <c r="V393"/>
    </row>
    <row r="394" spans="2:22" ht="15.75" customHeight="1" x14ac:dyDescent="0.2">
      <c r="B394" s="220"/>
      <c r="C394" s="221"/>
      <c r="D394"/>
      <c r="E394"/>
      <c r="F394"/>
      <c r="G394"/>
      <c r="H394"/>
      <c r="I394"/>
      <c r="J394"/>
      <c r="K394"/>
      <c r="L394"/>
      <c r="M394"/>
      <c r="N394"/>
      <c r="O394"/>
      <c r="P394"/>
      <c r="Q394"/>
      <c r="R394"/>
      <c r="S394"/>
      <c r="T394"/>
      <c r="U394"/>
      <c r="V394"/>
    </row>
    <row r="395" spans="2:22" ht="15.75" customHeight="1" x14ac:dyDescent="0.2">
      <c r="B395" s="220"/>
      <c r="C395" s="221"/>
      <c r="D395"/>
      <c r="E395"/>
      <c r="F395"/>
      <c r="G395"/>
      <c r="H395"/>
      <c r="I395"/>
      <c r="J395"/>
      <c r="K395"/>
      <c r="L395"/>
      <c r="M395"/>
      <c r="N395"/>
      <c r="O395"/>
      <c r="P395"/>
      <c r="Q395"/>
      <c r="R395"/>
      <c r="S395"/>
      <c r="T395"/>
      <c r="U395"/>
      <c r="V395"/>
    </row>
    <row r="396" spans="2:22" ht="15.75" customHeight="1" x14ac:dyDescent="0.2">
      <c r="B396" s="220"/>
      <c r="C396" s="221"/>
      <c r="D396"/>
      <c r="E396"/>
      <c r="F396"/>
      <c r="G396"/>
      <c r="H396"/>
      <c r="I396"/>
      <c r="J396"/>
      <c r="K396"/>
      <c r="L396"/>
      <c r="M396"/>
      <c r="N396"/>
      <c r="O396"/>
      <c r="P396"/>
      <c r="Q396"/>
      <c r="R396"/>
      <c r="S396"/>
      <c r="T396"/>
      <c r="U396"/>
      <c r="V396"/>
    </row>
    <row r="397" spans="2:22" ht="15.75" customHeight="1" x14ac:dyDescent="0.2">
      <c r="B397" s="220"/>
      <c r="C397" s="221"/>
      <c r="D397"/>
      <c r="E397"/>
      <c r="F397"/>
      <c r="G397"/>
      <c r="H397"/>
      <c r="I397"/>
      <c r="J397"/>
      <c r="K397"/>
      <c r="L397"/>
      <c r="M397"/>
      <c r="N397"/>
      <c r="O397"/>
      <c r="P397"/>
      <c r="Q397"/>
      <c r="R397"/>
      <c r="S397"/>
      <c r="T397"/>
      <c r="U397"/>
      <c r="V397"/>
    </row>
    <row r="398" spans="2:22" ht="15.75" customHeight="1" x14ac:dyDescent="0.2">
      <c r="B398" s="220"/>
      <c r="C398" s="221"/>
      <c r="D398"/>
      <c r="E398"/>
      <c r="F398"/>
      <c r="G398"/>
      <c r="H398"/>
      <c r="I398"/>
      <c r="J398"/>
      <c r="K398"/>
      <c r="L398"/>
      <c r="M398"/>
      <c r="N398"/>
      <c r="O398"/>
      <c r="P398"/>
      <c r="Q398"/>
      <c r="R398"/>
      <c r="S398"/>
      <c r="T398"/>
      <c r="U398"/>
      <c r="V398"/>
    </row>
    <row r="399" spans="2:22" ht="15.75" customHeight="1" x14ac:dyDescent="0.2">
      <c r="B399" s="220"/>
      <c r="C399" s="221"/>
      <c r="D399"/>
      <c r="E399"/>
      <c r="F399"/>
      <c r="G399"/>
      <c r="H399"/>
      <c r="I399"/>
      <c r="J399"/>
      <c r="K399"/>
      <c r="L399"/>
      <c r="M399"/>
      <c r="N399"/>
      <c r="O399"/>
      <c r="P399"/>
      <c r="Q399"/>
      <c r="R399"/>
      <c r="S399"/>
      <c r="T399"/>
      <c r="U399"/>
      <c r="V399"/>
    </row>
    <row r="400" spans="2:22" ht="15.75" customHeight="1" x14ac:dyDescent="0.2">
      <c r="B400" s="220"/>
      <c r="C400" s="221"/>
      <c r="D400"/>
      <c r="E400"/>
      <c r="F400"/>
      <c r="G400"/>
      <c r="H400"/>
      <c r="I400"/>
      <c r="J400"/>
      <c r="K400"/>
      <c r="L400"/>
      <c r="M400"/>
      <c r="N400"/>
      <c r="O400"/>
      <c r="P400"/>
      <c r="Q400"/>
      <c r="R400"/>
      <c r="S400"/>
      <c r="T400"/>
      <c r="U400"/>
      <c r="V400"/>
    </row>
    <row r="401" spans="2:22" ht="15.75" customHeight="1" x14ac:dyDescent="0.2">
      <c r="B401" s="220"/>
      <c r="C401" s="221"/>
      <c r="D401"/>
      <c r="E401"/>
      <c r="F401"/>
      <c r="G401"/>
      <c r="H401"/>
      <c r="I401"/>
      <c r="J401"/>
      <c r="K401"/>
      <c r="L401"/>
      <c r="M401"/>
      <c r="N401"/>
      <c r="O401"/>
      <c r="P401"/>
      <c r="Q401"/>
      <c r="R401"/>
      <c r="S401"/>
      <c r="T401"/>
      <c r="U401"/>
      <c r="V401"/>
    </row>
    <row r="402" spans="2:22" ht="15.75" customHeight="1" x14ac:dyDescent="0.2">
      <c r="B402" s="220"/>
      <c r="C402" s="221"/>
      <c r="D402"/>
      <c r="E402"/>
      <c r="F402"/>
      <c r="G402"/>
      <c r="H402"/>
      <c r="I402"/>
      <c r="J402"/>
      <c r="K402"/>
      <c r="L402"/>
      <c r="M402"/>
      <c r="N402"/>
      <c r="O402"/>
      <c r="P402"/>
      <c r="Q402"/>
      <c r="R402"/>
      <c r="S402"/>
      <c r="T402"/>
      <c r="U402"/>
      <c r="V402"/>
    </row>
    <row r="403" spans="2:22" ht="15.75" customHeight="1" x14ac:dyDescent="0.2">
      <c r="B403" s="220"/>
      <c r="C403" s="221"/>
      <c r="D403"/>
      <c r="E403"/>
      <c r="F403"/>
      <c r="G403"/>
      <c r="H403"/>
      <c r="I403"/>
      <c r="J403"/>
      <c r="K403"/>
      <c r="L403"/>
      <c r="M403"/>
      <c r="N403"/>
      <c r="O403"/>
      <c r="P403"/>
      <c r="Q403"/>
      <c r="R403"/>
      <c r="S403"/>
      <c r="T403"/>
      <c r="U403"/>
      <c r="V403"/>
    </row>
    <row r="404" spans="2:22" ht="15.75" customHeight="1" x14ac:dyDescent="0.2">
      <c r="B404" s="220"/>
      <c r="C404" s="221"/>
      <c r="D404"/>
      <c r="E404"/>
      <c r="F404"/>
      <c r="G404"/>
      <c r="H404"/>
      <c r="I404"/>
      <c r="J404"/>
      <c r="K404"/>
      <c r="L404"/>
      <c r="M404"/>
      <c r="N404"/>
      <c r="O404"/>
      <c r="P404"/>
      <c r="Q404"/>
      <c r="R404"/>
      <c r="S404"/>
      <c r="T404"/>
      <c r="U404"/>
      <c r="V404"/>
    </row>
    <row r="405" spans="2:22" ht="15.75" customHeight="1" x14ac:dyDescent="0.2">
      <c r="B405" s="220"/>
      <c r="C405" s="221"/>
      <c r="D405"/>
      <c r="E405"/>
      <c r="F405"/>
      <c r="G405"/>
      <c r="H405"/>
      <c r="I405"/>
      <c r="J405"/>
      <c r="K405"/>
      <c r="L405"/>
      <c r="M405"/>
      <c r="N405"/>
      <c r="O405"/>
      <c r="P405"/>
      <c r="Q405"/>
      <c r="R405"/>
      <c r="S405"/>
      <c r="T405"/>
      <c r="U405"/>
      <c r="V405"/>
    </row>
    <row r="406" spans="2:22" ht="15.75" customHeight="1" x14ac:dyDescent="0.2">
      <c r="B406" s="220"/>
      <c r="C406" s="221"/>
      <c r="D406"/>
      <c r="E406"/>
      <c r="F406"/>
      <c r="G406"/>
      <c r="H406"/>
      <c r="I406"/>
      <c r="J406"/>
      <c r="K406"/>
      <c r="L406"/>
      <c r="M406"/>
      <c r="N406"/>
      <c r="O406"/>
      <c r="P406"/>
      <c r="Q406"/>
      <c r="R406"/>
      <c r="S406"/>
      <c r="T406"/>
      <c r="U406"/>
      <c r="V406"/>
    </row>
    <row r="407" spans="2:22" ht="15.75" customHeight="1" x14ac:dyDescent="0.2">
      <c r="B407" s="220"/>
      <c r="C407" s="221"/>
      <c r="D407"/>
      <c r="E407"/>
      <c r="F407"/>
      <c r="G407"/>
      <c r="H407"/>
      <c r="I407"/>
      <c r="J407"/>
      <c r="K407"/>
      <c r="L407"/>
      <c r="M407"/>
      <c r="N407"/>
      <c r="O407"/>
      <c r="P407"/>
      <c r="Q407"/>
      <c r="R407"/>
      <c r="S407"/>
      <c r="T407"/>
      <c r="U407"/>
      <c r="V407"/>
    </row>
    <row r="408" spans="2:22" ht="15.75" customHeight="1" x14ac:dyDescent="0.2">
      <c r="B408" s="220"/>
      <c r="C408" s="221"/>
      <c r="D408"/>
      <c r="E408"/>
      <c r="F408"/>
      <c r="G408"/>
      <c r="H408"/>
      <c r="I408"/>
      <c r="J408"/>
      <c r="K408"/>
      <c r="L408"/>
      <c r="M408"/>
      <c r="N408"/>
      <c r="O408"/>
      <c r="P408"/>
      <c r="Q408"/>
      <c r="R408"/>
      <c r="S408"/>
      <c r="T408"/>
      <c r="U408"/>
      <c r="V408"/>
    </row>
    <row r="409" spans="2:22" ht="15.75" customHeight="1" x14ac:dyDescent="0.2">
      <c r="B409" s="220"/>
      <c r="C409" s="221"/>
      <c r="D409"/>
      <c r="E409"/>
      <c r="F409"/>
      <c r="G409"/>
      <c r="H409"/>
      <c r="I409"/>
      <c r="J409"/>
      <c r="K409"/>
      <c r="L409"/>
      <c r="M409"/>
      <c r="N409"/>
      <c r="O409"/>
      <c r="P409"/>
      <c r="Q409"/>
      <c r="R409"/>
      <c r="S409"/>
      <c r="T409"/>
      <c r="U409"/>
      <c r="V409"/>
    </row>
    <row r="410" spans="2:22" ht="15.75" customHeight="1" x14ac:dyDescent="0.2">
      <c r="B410" s="220"/>
      <c r="C410" s="221"/>
      <c r="D410"/>
      <c r="E410"/>
      <c r="F410"/>
      <c r="G410"/>
      <c r="H410"/>
      <c r="I410"/>
      <c r="J410"/>
      <c r="K410"/>
      <c r="L410"/>
      <c r="M410"/>
      <c r="N410"/>
      <c r="O410"/>
      <c r="P410"/>
      <c r="Q410"/>
      <c r="R410"/>
      <c r="S410"/>
      <c r="T410"/>
      <c r="U410"/>
      <c r="V410"/>
    </row>
    <row r="411" spans="2:22" ht="15.75" customHeight="1" x14ac:dyDescent="0.2">
      <c r="B411" s="220"/>
      <c r="C411" s="221"/>
      <c r="D411"/>
      <c r="E411"/>
      <c r="F411"/>
      <c r="G411"/>
      <c r="H411"/>
      <c r="I411"/>
      <c r="J411"/>
      <c r="K411"/>
      <c r="L411"/>
      <c r="M411"/>
      <c r="N411"/>
      <c r="O411"/>
      <c r="P411"/>
      <c r="Q411"/>
      <c r="R411"/>
      <c r="S411"/>
      <c r="T411"/>
      <c r="U411"/>
      <c r="V411"/>
    </row>
    <row r="412" spans="2:22" ht="15.75" customHeight="1" x14ac:dyDescent="0.2">
      <c r="B412" s="220"/>
      <c r="C412" s="221"/>
      <c r="D412"/>
      <c r="E412"/>
      <c r="F412"/>
      <c r="G412"/>
      <c r="H412"/>
      <c r="I412"/>
      <c r="J412"/>
      <c r="K412"/>
      <c r="L412"/>
      <c r="M412"/>
      <c r="N412"/>
      <c r="O412"/>
      <c r="P412"/>
      <c r="Q412"/>
      <c r="R412"/>
      <c r="S412"/>
      <c r="T412"/>
      <c r="U412"/>
      <c r="V412"/>
    </row>
    <row r="413" spans="2:22" ht="15.75" customHeight="1" x14ac:dyDescent="0.2">
      <c r="B413" s="220"/>
      <c r="C413" s="221"/>
      <c r="D413"/>
      <c r="E413"/>
      <c r="F413"/>
      <c r="G413"/>
      <c r="H413"/>
      <c r="I413"/>
      <c r="J413"/>
      <c r="K413"/>
      <c r="L413"/>
      <c r="M413"/>
      <c r="N413"/>
      <c r="O413"/>
      <c r="P413"/>
      <c r="Q413"/>
      <c r="R413"/>
      <c r="S413"/>
      <c r="T413"/>
      <c r="U413"/>
      <c r="V413"/>
    </row>
    <row r="414" spans="2:22" ht="15.75" customHeight="1" x14ac:dyDescent="0.2">
      <c r="B414" s="220"/>
      <c r="C414" s="221"/>
      <c r="D414"/>
      <c r="E414"/>
      <c r="F414"/>
      <c r="G414"/>
      <c r="H414"/>
      <c r="I414"/>
      <c r="J414"/>
      <c r="K414"/>
      <c r="L414"/>
      <c r="M414"/>
      <c r="N414"/>
      <c r="O414"/>
      <c r="P414"/>
      <c r="Q414"/>
      <c r="R414"/>
      <c r="S414"/>
      <c r="T414"/>
      <c r="U414"/>
      <c r="V414"/>
    </row>
    <row r="415" spans="2:22" ht="15.75" customHeight="1" x14ac:dyDescent="0.2">
      <c r="B415" s="220"/>
      <c r="C415" s="221"/>
      <c r="D415"/>
      <c r="E415"/>
      <c r="F415"/>
      <c r="G415"/>
      <c r="H415"/>
      <c r="I415"/>
      <c r="J415"/>
      <c r="K415"/>
      <c r="L415"/>
      <c r="M415"/>
      <c r="N415"/>
      <c r="O415"/>
      <c r="P415"/>
      <c r="Q415"/>
      <c r="R415"/>
      <c r="S415"/>
      <c r="T415"/>
      <c r="U415"/>
      <c r="V415"/>
    </row>
    <row r="416" spans="2:22" ht="15.75" customHeight="1" x14ac:dyDescent="0.2">
      <c r="B416" s="220"/>
      <c r="C416" s="221"/>
      <c r="D416"/>
      <c r="E416"/>
      <c r="F416"/>
      <c r="G416"/>
      <c r="H416"/>
      <c r="I416"/>
      <c r="J416"/>
      <c r="K416"/>
      <c r="L416"/>
      <c r="M416"/>
      <c r="N416"/>
      <c r="O416"/>
      <c r="P416"/>
      <c r="Q416"/>
      <c r="R416"/>
      <c r="S416"/>
      <c r="T416"/>
      <c r="U416"/>
      <c r="V416"/>
    </row>
    <row r="417" spans="2:22" ht="15.75" customHeight="1" x14ac:dyDescent="0.2">
      <c r="B417" s="220"/>
      <c r="C417" s="221"/>
      <c r="D417"/>
      <c r="E417"/>
      <c r="F417"/>
      <c r="G417"/>
      <c r="H417"/>
      <c r="I417"/>
      <c r="J417"/>
      <c r="K417"/>
      <c r="L417"/>
      <c r="M417"/>
      <c r="N417"/>
      <c r="O417"/>
      <c r="P417"/>
      <c r="Q417"/>
      <c r="R417"/>
      <c r="S417"/>
      <c r="T417"/>
      <c r="U417"/>
      <c r="V417"/>
    </row>
    <row r="418" spans="2:22" ht="15.75" customHeight="1" x14ac:dyDescent="0.2">
      <c r="B418" s="220"/>
      <c r="C418" s="221"/>
      <c r="D418"/>
      <c r="E418"/>
      <c r="F418"/>
      <c r="G418"/>
      <c r="H418"/>
      <c r="I418"/>
      <c r="J418"/>
      <c r="K418"/>
      <c r="L418"/>
      <c r="M418"/>
      <c r="N418"/>
      <c r="O418"/>
      <c r="P418"/>
      <c r="Q418"/>
      <c r="R418"/>
      <c r="S418"/>
      <c r="T418"/>
      <c r="U418"/>
      <c r="V418"/>
    </row>
    <row r="419" spans="2:22" ht="15.75" customHeight="1" x14ac:dyDescent="0.2">
      <c r="B419" s="220"/>
      <c r="C419" s="221"/>
      <c r="D419"/>
      <c r="E419"/>
      <c r="F419"/>
      <c r="G419"/>
      <c r="H419"/>
      <c r="I419"/>
      <c r="J419"/>
      <c r="K419"/>
      <c r="L419"/>
      <c r="M419"/>
      <c r="N419"/>
      <c r="O419"/>
      <c r="P419"/>
      <c r="Q419"/>
      <c r="R419"/>
      <c r="S419"/>
      <c r="T419"/>
      <c r="U419"/>
      <c r="V419"/>
    </row>
    <row r="420" spans="2:22" ht="15.75" customHeight="1" x14ac:dyDescent="0.2">
      <c r="B420" s="220"/>
      <c r="C420" s="221"/>
      <c r="D420"/>
      <c r="E420"/>
      <c r="F420"/>
      <c r="G420"/>
      <c r="H420"/>
      <c r="I420"/>
      <c r="J420"/>
      <c r="K420"/>
      <c r="L420"/>
      <c r="M420"/>
      <c r="N420"/>
      <c r="O420"/>
      <c r="P420"/>
      <c r="Q420"/>
      <c r="R420"/>
      <c r="S420"/>
      <c r="T420"/>
      <c r="U420"/>
      <c r="V420"/>
    </row>
    <row r="421" spans="2:22" ht="15.75" customHeight="1" x14ac:dyDescent="0.2">
      <c r="B421" s="220"/>
      <c r="C421" s="221"/>
      <c r="D421"/>
      <c r="E421"/>
      <c r="F421"/>
      <c r="G421"/>
      <c r="H421"/>
      <c r="I421"/>
      <c r="J421"/>
      <c r="K421"/>
      <c r="L421"/>
      <c r="M421"/>
      <c r="N421"/>
      <c r="O421"/>
      <c r="P421"/>
      <c r="Q421"/>
      <c r="R421"/>
      <c r="S421"/>
      <c r="T421"/>
      <c r="U421"/>
      <c r="V421"/>
    </row>
    <row r="422" spans="2:22" ht="15.75" customHeight="1" x14ac:dyDescent="0.2">
      <c r="B422" s="220"/>
      <c r="C422" s="221"/>
      <c r="D422"/>
      <c r="E422"/>
      <c r="F422"/>
      <c r="G422"/>
      <c r="H422"/>
      <c r="I422"/>
      <c r="J422"/>
      <c r="K422"/>
      <c r="L422"/>
      <c r="M422"/>
      <c r="N422"/>
      <c r="O422"/>
      <c r="P422"/>
      <c r="Q422"/>
      <c r="R422"/>
      <c r="S422"/>
      <c r="T422"/>
      <c r="U422"/>
      <c r="V422"/>
    </row>
    <row r="423" spans="2:22" ht="15.75" customHeight="1" x14ac:dyDescent="0.2">
      <c r="B423" s="220"/>
      <c r="C423" s="221"/>
      <c r="D423"/>
      <c r="E423"/>
      <c r="F423"/>
      <c r="G423"/>
      <c r="H423"/>
      <c r="I423"/>
      <c r="J423"/>
      <c r="K423"/>
      <c r="L423"/>
      <c r="M423"/>
      <c r="N423"/>
      <c r="O423"/>
      <c r="P423"/>
      <c r="Q423"/>
      <c r="R423"/>
      <c r="S423"/>
      <c r="T423"/>
      <c r="U423"/>
      <c r="V423"/>
    </row>
    <row r="424" spans="2:22" ht="15.75" customHeight="1" x14ac:dyDescent="0.2">
      <c r="B424" s="220"/>
      <c r="C424" s="221"/>
      <c r="D424"/>
      <c r="E424"/>
      <c r="F424"/>
      <c r="G424"/>
      <c r="H424"/>
      <c r="I424"/>
      <c r="J424"/>
      <c r="K424"/>
      <c r="L424"/>
      <c r="M424"/>
      <c r="N424"/>
      <c r="O424"/>
      <c r="P424"/>
      <c r="Q424"/>
      <c r="R424"/>
      <c r="S424"/>
      <c r="T424"/>
      <c r="U424"/>
      <c r="V424"/>
    </row>
    <row r="425" spans="2:22" ht="15.75" customHeight="1" x14ac:dyDescent="0.2">
      <c r="B425" s="220"/>
      <c r="C425" s="221"/>
      <c r="D425"/>
      <c r="E425"/>
      <c r="F425"/>
      <c r="G425"/>
      <c r="H425"/>
      <c r="I425"/>
      <c r="J425"/>
      <c r="K425"/>
      <c r="L425"/>
      <c r="M425"/>
      <c r="N425"/>
      <c r="O425"/>
      <c r="P425"/>
      <c r="Q425"/>
      <c r="R425"/>
      <c r="S425"/>
      <c r="T425"/>
      <c r="U425"/>
      <c r="V425"/>
    </row>
    <row r="426" spans="2:22" ht="15.75" customHeight="1" x14ac:dyDescent="0.2">
      <c r="B426" s="220"/>
      <c r="C426" s="221"/>
      <c r="D426"/>
      <c r="E426"/>
      <c r="F426"/>
      <c r="G426"/>
      <c r="H426"/>
      <c r="I426"/>
      <c r="J426"/>
      <c r="K426"/>
      <c r="L426"/>
      <c r="M426"/>
      <c r="N426"/>
      <c r="O426"/>
      <c r="P426"/>
      <c r="Q426"/>
      <c r="R426"/>
      <c r="S426"/>
      <c r="T426"/>
      <c r="U426"/>
      <c r="V426"/>
    </row>
    <row r="427" spans="2:22" ht="15.75" customHeight="1" x14ac:dyDescent="0.2">
      <c r="B427" s="220"/>
      <c r="C427" s="221"/>
      <c r="D427"/>
      <c r="E427"/>
      <c r="F427"/>
      <c r="G427"/>
      <c r="H427"/>
      <c r="I427"/>
      <c r="J427"/>
      <c r="K427"/>
      <c r="L427"/>
      <c r="M427"/>
      <c r="N427"/>
      <c r="O427"/>
      <c r="P427"/>
      <c r="Q427"/>
      <c r="R427"/>
      <c r="S427"/>
      <c r="T427"/>
      <c r="U427"/>
      <c r="V427"/>
    </row>
    <row r="428" spans="2:22" ht="15.75" customHeight="1" x14ac:dyDescent="0.2">
      <c r="B428" s="220"/>
      <c r="C428" s="221"/>
      <c r="D428"/>
      <c r="E428"/>
      <c r="F428"/>
      <c r="G428"/>
      <c r="H428"/>
      <c r="I428"/>
      <c r="J428"/>
      <c r="K428"/>
      <c r="L428"/>
      <c r="M428"/>
      <c r="N428"/>
      <c r="O428"/>
      <c r="P428"/>
      <c r="Q428"/>
      <c r="R428"/>
      <c r="S428"/>
      <c r="T428"/>
      <c r="U428"/>
      <c r="V428"/>
    </row>
    <row r="429" spans="2:22" ht="15.75" customHeight="1" x14ac:dyDescent="0.2">
      <c r="B429" s="220"/>
      <c r="C429" s="221"/>
      <c r="D429"/>
      <c r="E429"/>
      <c r="F429"/>
      <c r="G429"/>
      <c r="H429"/>
      <c r="I429"/>
      <c r="J429"/>
      <c r="K429"/>
      <c r="L429"/>
      <c r="M429"/>
      <c r="N429"/>
      <c r="O429"/>
      <c r="P429"/>
      <c r="Q429"/>
      <c r="R429"/>
      <c r="S429"/>
      <c r="T429"/>
      <c r="U429"/>
      <c r="V429"/>
    </row>
    <row r="430" spans="2:22" ht="15.75" customHeight="1" x14ac:dyDescent="0.2">
      <c r="B430" s="220"/>
      <c r="C430" s="221"/>
      <c r="D430"/>
      <c r="E430"/>
      <c r="F430"/>
      <c r="G430"/>
      <c r="H430"/>
      <c r="I430"/>
      <c r="J430"/>
      <c r="K430"/>
      <c r="L430"/>
      <c r="M430"/>
      <c r="N430"/>
      <c r="O430"/>
      <c r="P430"/>
      <c r="Q430"/>
      <c r="R430"/>
      <c r="S430"/>
      <c r="T430"/>
      <c r="U430"/>
      <c r="V430"/>
    </row>
    <row r="431" spans="2:22" ht="15.75" customHeight="1" x14ac:dyDescent="0.2">
      <c r="B431" s="220"/>
      <c r="C431" s="221"/>
      <c r="D431"/>
      <c r="E431"/>
      <c r="F431"/>
      <c r="G431"/>
      <c r="H431"/>
      <c r="I431"/>
      <c r="J431"/>
      <c r="K431"/>
      <c r="L431"/>
      <c r="M431"/>
      <c r="N431"/>
      <c r="O431"/>
      <c r="P431"/>
      <c r="Q431"/>
      <c r="R431"/>
      <c r="S431"/>
      <c r="T431"/>
      <c r="U431"/>
      <c r="V431"/>
    </row>
    <row r="432" spans="2:22" ht="15.75" customHeight="1" x14ac:dyDescent="0.2">
      <c r="B432" s="220"/>
      <c r="C432" s="221"/>
      <c r="D432"/>
      <c r="E432"/>
      <c r="F432"/>
      <c r="G432"/>
      <c r="H432"/>
      <c r="I432"/>
      <c r="J432"/>
      <c r="K432"/>
      <c r="L432"/>
      <c r="M432"/>
      <c r="N432"/>
      <c r="O432"/>
      <c r="P432"/>
      <c r="Q432"/>
      <c r="R432"/>
      <c r="S432"/>
      <c r="T432"/>
      <c r="U432"/>
      <c r="V432"/>
    </row>
    <row r="433" spans="2:22" ht="15.75" customHeight="1" x14ac:dyDescent="0.2">
      <c r="B433" s="220"/>
      <c r="C433" s="221"/>
      <c r="D433"/>
      <c r="E433"/>
      <c r="F433"/>
      <c r="G433"/>
      <c r="H433"/>
      <c r="I433"/>
      <c r="J433"/>
      <c r="K433"/>
      <c r="L433"/>
      <c r="M433"/>
      <c r="N433"/>
      <c r="O433"/>
      <c r="P433"/>
      <c r="Q433"/>
      <c r="R433"/>
      <c r="S433"/>
      <c r="T433"/>
      <c r="U433"/>
      <c r="V433"/>
    </row>
    <row r="434" spans="2:22" ht="15.75" customHeight="1" x14ac:dyDescent="0.2">
      <c r="B434" s="220"/>
      <c r="C434" s="221"/>
      <c r="D434"/>
      <c r="E434"/>
      <c r="F434"/>
      <c r="G434"/>
      <c r="H434"/>
      <c r="I434"/>
      <c r="J434"/>
      <c r="K434"/>
      <c r="L434"/>
      <c r="M434"/>
      <c r="N434"/>
      <c r="O434"/>
      <c r="P434"/>
      <c r="Q434"/>
      <c r="R434"/>
      <c r="S434"/>
      <c r="T434"/>
      <c r="U434"/>
      <c r="V434"/>
    </row>
    <row r="435" spans="2:22" ht="15.75" customHeight="1" x14ac:dyDescent="0.2">
      <c r="B435" s="220"/>
      <c r="C435" s="221"/>
      <c r="D435"/>
      <c r="E435"/>
      <c r="F435"/>
      <c r="G435"/>
      <c r="H435"/>
      <c r="I435"/>
      <c r="J435"/>
      <c r="K435"/>
      <c r="L435"/>
      <c r="M435"/>
      <c r="N435"/>
      <c r="O435"/>
      <c r="P435"/>
      <c r="Q435"/>
      <c r="R435"/>
      <c r="S435"/>
      <c r="T435"/>
      <c r="U435"/>
      <c r="V435"/>
    </row>
    <row r="436" spans="2:22" ht="15.75" customHeight="1" x14ac:dyDescent="0.2">
      <c r="B436" s="220"/>
      <c r="C436" s="221"/>
      <c r="D436"/>
      <c r="E436"/>
      <c r="F436"/>
      <c r="G436"/>
      <c r="H436"/>
      <c r="I436"/>
      <c r="J436"/>
      <c r="K436"/>
      <c r="L436"/>
      <c r="M436"/>
      <c r="N436"/>
      <c r="O436"/>
      <c r="P436"/>
      <c r="Q436"/>
      <c r="R436"/>
      <c r="S436"/>
      <c r="T436"/>
      <c r="U436"/>
      <c r="V436"/>
    </row>
    <row r="437" spans="2:22" ht="15.75" customHeight="1" x14ac:dyDescent="0.2">
      <c r="B437" s="220"/>
      <c r="C437" s="221"/>
      <c r="D437"/>
      <c r="E437"/>
      <c r="F437"/>
      <c r="G437"/>
      <c r="H437"/>
      <c r="I437"/>
      <c r="J437"/>
      <c r="K437"/>
      <c r="L437"/>
      <c r="M437"/>
      <c r="N437"/>
      <c r="O437"/>
      <c r="P437"/>
      <c r="Q437"/>
      <c r="R437"/>
      <c r="S437"/>
      <c r="T437"/>
      <c r="U437"/>
      <c r="V437"/>
    </row>
    <row r="438" spans="2:22" ht="15.75" customHeight="1" x14ac:dyDescent="0.2">
      <c r="B438" s="220"/>
      <c r="C438" s="221"/>
      <c r="D438"/>
      <c r="E438"/>
      <c r="F438"/>
      <c r="G438"/>
      <c r="H438"/>
      <c r="I438"/>
      <c r="J438"/>
      <c r="K438"/>
      <c r="L438"/>
      <c r="M438"/>
      <c r="N438"/>
      <c r="O438"/>
      <c r="P438"/>
      <c r="Q438"/>
      <c r="R438"/>
      <c r="S438"/>
      <c r="T438"/>
      <c r="U438"/>
      <c r="V438"/>
    </row>
    <row r="439" spans="2:22" ht="15.75" customHeight="1" x14ac:dyDescent="0.2">
      <c r="B439" s="220"/>
      <c r="C439" s="221"/>
      <c r="D439"/>
      <c r="E439"/>
      <c r="F439"/>
      <c r="G439"/>
      <c r="H439"/>
      <c r="I439"/>
      <c r="J439"/>
      <c r="K439"/>
      <c r="L439"/>
      <c r="M439"/>
      <c r="N439"/>
      <c r="O439"/>
      <c r="P439"/>
      <c r="Q439"/>
      <c r="R439"/>
      <c r="S439"/>
      <c r="T439"/>
      <c r="U439"/>
      <c r="V439"/>
    </row>
    <row r="440" spans="2:22" ht="15.75" customHeight="1" x14ac:dyDescent="0.2">
      <c r="B440" s="220"/>
      <c r="C440" s="221"/>
      <c r="D440"/>
      <c r="E440"/>
      <c r="F440"/>
      <c r="G440"/>
      <c r="H440"/>
      <c r="I440"/>
      <c r="J440"/>
      <c r="K440"/>
      <c r="L440"/>
      <c r="M440"/>
      <c r="N440"/>
      <c r="O440"/>
      <c r="P440"/>
      <c r="Q440"/>
      <c r="R440"/>
      <c r="S440"/>
      <c r="T440"/>
      <c r="U440"/>
      <c r="V440"/>
    </row>
    <row r="441" spans="2:22" ht="15.75" customHeight="1" x14ac:dyDescent="0.2">
      <c r="B441" s="220"/>
      <c r="C441" s="221"/>
      <c r="D441"/>
      <c r="E441"/>
      <c r="F441"/>
      <c r="G441"/>
      <c r="H441"/>
      <c r="I441"/>
      <c r="J441"/>
      <c r="K441"/>
      <c r="L441"/>
      <c r="M441"/>
      <c r="N441"/>
      <c r="O441"/>
      <c r="P441"/>
      <c r="Q441"/>
      <c r="R441"/>
      <c r="S441"/>
      <c r="T441"/>
      <c r="U441"/>
      <c r="V441"/>
    </row>
    <row r="442" spans="2:22" ht="15.75" customHeight="1" x14ac:dyDescent="0.2">
      <c r="B442" s="220"/>
      <c r="C442" s="221"/>
      <c r="D442"/>
      <c r="E442"/>
      <c r="F442"/>
      <c r="G442"/>
      <c r="H442"/>
      <c r="I442"/>
      <c r="J442"/>
      <c r="K442"/>
      <c r="L442"/>
      <c r="M442"/>
      <c r="N442"/>
      <c r="O442"/>
      <c r="P442"/>
      <c r="Q442"/>
      <c r="R442"/>
      <c r="S442"/>
      <c r="T442"/>
      <c r="U442"/>
      <c r="V442"/>
    </row>
    <row r="443" spans="2:22" ht="15.75" customHeight="1" x14ac:dyDescent="0.2">
      <c r="B443" s="220"/>
      <c r="C443" s="221"/>
      <c r="D443"/>
      <c r="E443"/>
      <c r="F443"/>
      <c r="G443"/>
      <c r="H443"/>
      <c r="I443"/>
      <c r="J443"/>
      <c r="K443"/>
      <c r="L443"/>
      <c r="M443"/>
      <c r="N443"/>
      <c r="O443"/>
      <c r="P443"/>
      <c r="Q443"/>
      <c r="R443"/>
      <c r="S443"/>
      <c r="T443"/>
      <c r="U443"/>
      <c r="V443"/>
    </row>
    <row r="444" spans="2:22" ht="15.75" customHeight="1" x14ac:dyDescent="0.2">
      <c r="B444" s="220"/>
      <c r="C444" s="221"/>
      <c r="D444"/>
      <c r="E444"/>
      <c r="F444"/>
      <c r="G444"/>
      <c r="H444"/>
      <c r="I444"/>
      <c r="J444"/>
      <c r="K444"/>
      <c r="L444"/>
      <c r="M444"/>
      <c r="N444"/>
      <c r="O444"/>
      <c r="P444"/>
      <c r="Q444"/>
      <c r="R444"/>
      <c r="S444"/>
      <c r="T444"/>
      <c r="U444"/>
      <c r="V444"/>
    </row>
    <row r="445" spans="2:22" ht="15.75" customHeight="1" x14ac:dyDescent="0.2">
      <c r="B445" s="220"/>
      <c r="C445" s="221"/>
      <c r="D445"/>
      <c r="E445"/>
      <c r="F445"/>
      <c r="G445"/>
      <c r="H445"/>
      <c r="I445"/>
      <c r="J445"/>
      <c r="K445"/>
      <c r="L445"/>
      <c r="M445"/>
      <c r="N445"/>
      <c r="O445"/>
      <c r="P445"/>
      <c r="Q445"/>
      <c r="R445"/>
      <c r="S445"/>
      <c r="T445"/>
      <c r="U445"/>
      <c r="V445"/>
    </row>
    <row r="446" spans="2:22" ht="15.75" customHeight="1" x14ac:dyDescent="0.2">
      <c r="B446" s="220"/>
      <c r="C446" s="221"/>
      <c r="D446"/>
      <c r="E446"/>
      <c r="F446"/>
      <c r="G446"/>
      <c r="H446"/>
      <c r="I446"/>
      <c r="J446"/>
      <c r="K446"/>
      <c r="L446"/>
      <c r="M446"/>
      <c r="N446"/>
      <c r="O446"/>
      <c r="P446"/>
      <c r="Q446"/>
      <c r="R446"/>
      <c r="S446"/>
      <c r="T446"/>
      <c r="U446"/>
      <c r="V446"/>
    </row>
    <row r="447" spans="2:22" ht="15.75" customHeight="1" x14ac:dyDescent="0.2">
      <c r="B447" s="220"/>
      <c r="C447" s="221"/>
      <c r="D447"/>
      <c r="E447"/>
      <c r="F447"/>
      <c r="G447"/>
      <c r="H447"/>
      <c r="I447"/>
      <c r="J447"/>
      <c r="K447"/>
      <c r="L447"/>
      <c r="M447"/>
      <c r="N447"/>
      <c r="O447"/>
      <c r="P447"/>
      <c r="Q447"/>
      <c r="R447"/>
      <c r="S447"/>
      <c r="T447"/>
      <c r="U447"/>
      <c r="V447"/>
    </row>
    <row r="448" spans="2:22" ht="15.75" customHeight="1" x14ac:dyDescent="0.2">
      <c r="B448" s="220"/>
      <c r="C448" s="221"/>
      <c r="D448"/>
      <c r="E448"/>
      <c r="F448"/>
      <c r="G448"/>
      <c r="H448"/>
      <c r="I448"/>
      <c r="J448"/>
      <c r="K448"/>
      <c r="L448"/>
      <c r="M448"/>
      <c r="N448"/>
      <c r="O448"/>
      <c r="P448"/>
      <c r="Q448"/>
      <c r="R448"/>
      <c r="S448"/>
      <c r="T448"/>
      <c r="U448"/>
      <c r="V448"/>
    </row>
    <row r="449" spans="2:22" ht="15.75" customHeight="1" x14ac:dyDescent="0.2">
      <c r="B449" s="220"/>
      <c r="C449" s="221"/>
      <c r="D449"/>
      <c r="E449"/>
      <c r="F449"/>
      <c r="G449"/>
      <c r="H449"/>
      <c r="I449"/>
      <c r="J449"/>
      <c r="K449"/>
      <c r="L449"/>
      <c r="M449"/>
      <c r="N449"/>
      <c r="O449"/>
      <c r="P449"/>
      <c r="Q449"/>
      <c r="R449"/>
      <c r="S449"/>
      <c r="T449"/>
      <c r="U449"/>
      <c r="V449"/>
    </row>
    <row r="450" spans="2:22" ht="15.75" customHeight="1" x14ac:dyDescent="0.2">
      <c r="B450" s="220"/>
      <c r="C450" s="221"/>
      <c r="D450"/>
      <c r="E450"/>
      <c r="F450"/>
      <c r="G450"/>
      <c r="H450"/>
      <c r="I450"/>
      <c r="J450"/>
      <c r="K450"/>
      <c r="L450"/>
      <c r="M450"/>
      <c r="N450"/>
      <c r="O450"/>
      <c r="P450"/>
      <c r="Q450"/>
      <c r="R450"/>
      <c r="S450"/>
      <c r="T450"/>
      <c r="U450"/>
      <c r="V450"/>
    </row>
    <row r="451" spans="2:22" ht="15.75" customHeight="1" x14ac:dyDescent="0.2">
      <c r="B451" s="220"/>
      <c r="C451" s="221"/>
      <c r="D451"/>
      <c r="E451"/>
      <c r="F451"/>
      <c r="G451"/>
      <c r="H451"/>
      <c r="I451"/>
      <c r="J451"/>
      <c r="K451"/>
      <c r="L451"/>
      <c r="M451"/>
      <c r="N451"/>
      <c r="O451"/>
      <c r="P451"/>
      <c r="Q451"/>
      <c r="R451"/>
      <c r="S451"/>
      <c r="T451"/>
      <c r="U451"/>
      <c r="V451"/>
    </row>
    <row r="452" spans="2:22" ht="15.75" customHeight="1" x14ac:dyDescent="0.2">
      <c r="B452" s="220"/>
      <c r="C452" s="221"/>
      <c r="D452"/>
      <c r="E452"/>
      <c r="F452"/>
      <c r="G452"/>
      <c r="H452"/>
      <c r="I452"/>
      <c r="J452"/>
      <c r="K452"/>
      <c r="L452"/>
      <c r="M452"/>
      <c r="N452"/>
      <c r="O452"/>
      <c r="P452"/>
      <c r="Q452"/>
      <c r="R452"/>
      <c r="S452"/>
      <c r="T452"/>
      <c r="U452"/>
      <c r="V452"/>
    </row>
    <row r="453" spans="2:22" ht="15.75" customHeight="1" x14ac:dyDescent="0.2">
      <c r="B453" s="220"/>
      <c r="C453" s="221"/>
      <c r="D453"/>
      <c r="E453"/>
      <c r="F453"/>
      <c r="G453"/>
      <c r="H453"/>
      <c r="I453"/>
      <c r="J453"/>
      <c r="K453"/>
      <c r="L453"/>
      <c r="M453"/>
      <c r="N453"/>
      <c r="O453"/>
      <c r="P453"/>
      <c r="Q453"/>
      <c r="R453"/>
      <c r="S453"/>
      <c r="T453"/>
      <c r="U453"/>
      <c r="V453"/>
    </row>
    <row r="454" spans="2:22" ht="15.75" customHeight="1" x14ac:dyDescent="0.2">
      <c r="B454" s="220"/>
      <c r="C454" s="221"/>
      <c r="D454"/>
      <c r="E454"/>
      <c r="F454"/>
      <c r="G454"/>
      <c r="H454"/>
      <c r="I454"/>
      <c r="J454"/>
      <c r="K454"/>
      <c r="L454"/>
      <c r="M454"/>
      <c r="N454"/>
      <c r="O454"/>
      <c r="P454"/>
      <c r="Q454"/>
      <c r="R454"/>
      <c r="S454"/>
      <c r="T454"/>
      <c r="U454"/>
      <c r="V454"/>
    </row>
    <row r="455" spans="2:22" ht="15.75" customHeight="1" x14ac:dyDescent="0.2">
      <c r="B455" s="220"/>
      <c r="C455" s="221"/>
      <c r="D455"/>
      <c r="E455"/>
      <c r="F455"/>
      <c r="G455"/>
      <c r="H455"/>
      <c r="I455"/>
      <c r="J455"/>
      <c r="K455"/>
      <c r="L455"/>
      <c r="M455"/>
      <c r="N455"/>
      <c r="O455"/>
      <c r="P455"/>
      <c r="Q455"/>
      <c r="R455"/>
      <c r="S455"/>
      <c r="T455"/>
      <c r="U455"/>
      <c r="V455"/>
    </row>
    <row r="456" spans="2:22" ht="15.75" customHeight="1" x14ac:dyDescent="0.2">
      <c r="B456" s="220"/>
      <c r="C456" s="221"/>
      <c r="D456"/>
      <c r="E456"/>
      <c r="F456"/>
      <c r="G456"/>
      <c r="H456"/>
      <c r="I456"/>
      <c r="J456"/>
      <c r="K456"/>
      <c r="L456"/>
      <c r="M456"/>
      <c r="N456"/>
      <c r="O456"/>
      <c r="P456"/>
      <c r="Q456"/>
      <c r="R456"/>
      <c r="S456"/>
      <c r="T456"/>
      <c r="U456"/>
      <c r="V456"/>
    </row>
    <row r="457" spans="2:22" ht="15.75" customHeight="1" x14ac:dyDescent="0.2">
      <c r="B457" s="220"/>
      <c r="C457" s="221"/>
      <c r="D457"/>
      <c r="E457"/>
      <c r="F457"/>
      <c r="G457"/>
      <c r="H457"/>
      <c r="I457"/>
      <c r="J457"/>
      <c r="K457"/>
      <c r="L457"/>
      <c r="M457"/>
      <c r="N457"/>
      <c r="O457"/>
      <c r="P457"/>
      <c r="Q457"/>
      <c r="R457"/>
      <c r="S457"/>
      <c r="T457"/>
      <c r="U457"/>
      <c r="V457"/>
    </row>
    <row r="458" spans="2:22" ht="15.75" customHeight="1" x14ac:dyDescent="0.2">
      <c r="B458" s="220"/>
      <c r="C458" s="221"/>
      <c r="D458"/>
      <c r="E458"/>
      <c r="F458"/>
      <c r="G458"/>
      <c r="H458"/>
      <c r="I458"/>
      <c r="J458"/>
      <c r="K458"/>
      <c r="L458"/>
      <c r="M458"/>
      <c r="N458"/>
      <c r="O458"/>
      <c r="P458"/>
      <c r="Q458"/>
      <c r="R458"/>
      <c r="S458"/>
      <c r="T458"/>
      <c r="U458"/>
      <c r="V458"/>
    </row>
    <row r="459" spans="2:22" ht="15.75" customHeight="1" x14ac:dyDescent="0.2">
      <c r="B459" s="220"/>
      <c r="C459" s="221"/>
      <c r="D459"/>
      <c r="E459"/>
      <c r="F459"/>
      <c r="G459"/>
      <c r="H459"/>
      <c r="I459"/>
      <c r="J459"/>
      <c r="K459"/>
      <c r="L459"/>
      <c r="M459"/>
      <c r="N459"/>
      <c r="O459"/>
      <c r="P459"/>
      <c r="Q459"/>
      <c r="R459"/>
      <c r="S459"/>
      <c r="T459"/>
      <c r="U459"/>
      <c r="V459"/>
    </row>
    <row r="460" spans="2:22" ht="15.75" customHeight="1" x14ac:dyDescent="0.2">
      <c r="B460" s="220"/>
      <c r="C460" s="221"/>
      <c r="D460"/>
      <c r="E460"/>
      <c r="F460"/>
      <c r="G460"/>
      <c r="H460"/>
      <c r="I460"/>
      <c r="J460"/>
      <c r="K460"/>
      <c r="L460"/>
      <c r="M460"/>
      <c r="N460"/>
      <c r="O460"/>
      <c r="P460"/>
      <c r="Q460"/>
      <c r="R460"/>
      <c r="S460"/>
      <c r="T460"/>
      <c r="U460"/>
      <c r="V460"/>
    </row>
    <row r="461" spans="2:22" ht="15.75" customHeight="1" x14ac:dyDescent="0.2">
      <c r="B461" s="220"/>
      <c r="C461" s="221"/>
      <c r="D461"/>
      <c r="E461"/>
      <c r="F461"/>
      <c r="G461"/>
      <c r="H461"/>
      <c r="I461"/>
      <c r="J461"/>
      <c r="K461"/>
      <c r="L461"/>
      <c r="M461"/>
      <c r="N461"/>
      <c r="O461"/>
      <c r="P461"/>
      <c r="Q461"/>
      <c r="R461"/>
      <c r="S461"/>
      <c r="T461"/>
      <c r="U461"/>
      <c r="V461"/>
    </row>
    <row r="462" spans="2:22" ht="15.75" customHeight="1" x14ac:dyDescent="0.2">
      <c r="B462" s="220"/>
      <c r="C462" s="221"/>
      <c r="D462"/>
      <c r="E462"/>
      <c r="F462"/>
      <c r="G462"/>
      <c r="H462"/>
      <c r="I462"/>
      <c r="J462"/>
      <c r="K462"/>
      <c r="L462"/>
      <c r="M462"/>
      <c r="N462"/>
      <c r="O462"/>
      <c r="P462"/>
      <c r="Q462"/>
      <c r="R462"/>
      <c r="S462"/>
      <c r="T462"/>
      <c r="U462"/>
      <c r="V462"/>
    </row>
    <row r="463" spans="2:22" ht="15.75" customHeight="1" x14ac:dyDescent="0.2">
      <c r="B463" s="220"/>
      <c r="C463" s="221"/>
      <c r="D463"/>
      <c r="E463"/>
      <c r="F463"/>
      <c r="G463"/>
      <c r="H463"/>
      <c r="I463"/>
      <c r="J463"/>
      <c r="K463"/>
      <c r="L463"/>
      <c r="M463"/>
      <c r="N463"/>
      <c r="O463"/>
      <c r="P463"/>
      <c r="Q463"/>
      <c r="R463"/>
      <c r="S463"/>
      <c r="T463"/>
      <c r="U463"/>
      <c r="V463"/>
    </row>
    <row r="464" spans="2:22" ht="15.75" customHeight="1" x14ac:dyDescent="0.2">
      <c r="B464" s="220"/>
      <c r="C464" s="221"/>
      <c r="D464"/>
      <c r="E464"/>
      <c r="F464"/>
      <c r="G464"/>
      <c r="H464"/>
      <c r="I464"/>
      <c r="J464"/>
      <c r="K464"/>
      <c r="L464"/>
      <c r="M464"/>
      <c r="N464"/>
      <c r="O464"/>
      <c r="P464"/>
      <c r="Q464"/>
      <c r="R464"/>
      <c r="S464"/>
      <c r="T464"/>
      <c r="U464"/>
      <c r="V464"/>
    </row>
    <row r="465" spans="2:22" ht="15.75" customHeight="1" x14ac:dyDescent="0.2">
      <c r="B465" s="220"/>
      <c r="C465" s="221"/>
      <c r="D465"/>
      <c r="E465"/>
      <c r="F465"/>
      <c r="G465"/>
      <c r="H465"/>
      <c r="I465"/>
      <c r="J465"/>
      <c r="K465"/>
      <c r="L465"/>
      <c r="M465"/>
      <c r="N465"/>
      <c r="O465"/>
      <c r="P465"/>
      <c r="Q465"/>
      <c r="R465"/>
      <c r="S465"/>
      <c r="T465"/>
      <c r="U465"/>
      <c r="V465"/>
    </row>
    <row r="466" spans="2:22" ht="15.75" customHeight="1" x14ac:dyDescent="0.2">
      <c r="B466" s="220"/>
      <c r="C466" s="221"/>
      <c r="D466"/>
      <c r="E466"/>
      <c r="F466"/>
      <c r="G466"/>
      <c r="H466"/>
      <c r="I466"/>
      <c r="J466"/>
      <c r="K466"/>
      <c r="L466"/>
      <c r="M466"/>
      <c r="N466"/>
      <c r="O466"/>
      <c r="P466"/>
      <c r="Q466"/>
      <c r="R466"/>
      <c r="S466"/>
      <c r="T466"/>
      <c r="U466"/>
      <c r="V466"/>
    </row>
    <row r="467" spans="2:22" ht="15.75" customHeight="1" x14ac:dyDescent="0.2">
      <c r="B467" s="220"/>
      <c r="C467" s="221"/>
      <c r="D467"/>
      <c r="E467"/>
      <c r="F467"/>
      <c r="G467"/>
      <c r="H467"/>
      <c r="I467"/>
      <c r="J467"/>
      <c r="K467"/>
      <c r="L467"/>
      <c r="M467"/>
      <c r="N467"/>
      <c r="O467"/>
      <c r="P467"/>
      <c r="Q467"/>
      <c r="R467"/>
      <c r="S467"/>
      <c r="T467"/>
      <c r="U467"/>
      <c r="V467"/>
    </row>
    <row r="468" spans="2:22" ht="15.75" customHeight="1" x14ac:dyDescent="0.2">
      <c r="B468" s="220"/>
      <c r="C468" s="221"/>
      <c r="D468"/>
      <c r="E468"/>
      <c r="F468"/>
      <c r="G468"/>
      <c r="H468"/>
      <c r="I468"/>
      <c r="J468"/>
      <c r="K468"/>
      <c r="L468"/>
      <c r="M468"/>
      <c r="N468"/>
      <c r="O468"/>
      <c r="P468"/>
      <c r="Q468"/>
      <c r="R468"/>
      <c r="S468"/>
      <c r="T468"/>
      <c r="U468"/>
      <c r="V468"/>
    </row>
    <row r="469" spans="2:22" ht="15.75" customHeight="1" x14ac:dyDescent="0.2">
      <c r="B469" s="220"/>
      <c r="C469" s="221"/>
      <c r="D469"/>
      <c r="E469"/>
      <c r="F469"/>
      <c r="G469"/>
      <c r="H469"/>
      <c r="I469"/>
      <c r="J469"/>
      <c r="K469"/>
      <c r="L469"/>
      <c r="M469"/>
      <c r="N469"/>
      <c r="O469"/>
      <c r="P469"/>
      <c r="Q469"/>
      <c r="R469"/>
      <c r="S469"/>
      <c r="T469"/>
      <c r="U469"/>
      <c r="V469"/>
    </row>
    <row r="470" spans="2:22" ht="15.75" customHeight="1" x14ac:dyDescent="0.2">
      <c r="B470" s="220"/>
      <c r="C470" s="221"/>
      <c r="D470"/>
      <c r="E470"/>
      <c r="F470"/>
      <c r="G470"/>
      <c r="H470"/>
      <c r="I470"/>
      <c r="J470"/>
      <c r="K470"/>
      <c r="L470"/>
      <c r="M470"/>
      <c r="N470"/>
      <c r="O470"/>
      <c r="P470"/>
      <c r="Q470"/>
      <c r="R470"/>
      <c r="S470"/>
      <c r="T470"/>
      <c r="U470"/>
      <c r="V470"/>
    </row>
    <row r="471" spans="2:22" ht="15.75" customHeight="1" x14ac:dyDescent="0.2">
      <c r="B471" s="220"/>
      <c r="C471" s="221"/>
      <c r="D471"/>
      <c r="E471"/>
      <c r="F471"/>
      <c r="G471"/>
      <c r="H471"/>
      <c r="I471"/>
      <c r="J471"/>
      <c r="K471"/>
      <c r="L471"/>
      <c r="M471"/>
      <c r="N471"/>
      <c r="O471"/>
      <c r="P471"/>
      <c r="Q471"/>
      <c r="R471"/>
      <c r="S471"/>
      <c r="T471"/>
      <c r="U471"/>
      <c r="V471"/>
    </row>
    <row r="472" spans="2:22" ht="15.75" customHeight="1" x14ac:dyDescent="0.2">
      <c r="B472" s="220"/>
      <c r="C472" s="221"/>
      <c r="D472"/>
      <c r="E472"/>
      <c r="F472"/>
      <c r="G472"/>
      <c r="H472"/>
      <c r="I472"/>
      <c r="J472"/>
      <c r="K472"/>
      <c r="L472"/>
      <c r="M472"/>
      <c r="N472"/>
      <c r="O472"/>
      <c r="P472"/>
      <c r="Q472"/>
      <c r="R472"/>
      <c r="S472"/>
      <c r="T472"/>
      <c r="U472"/>
      <c r="V472"/>
    </row>
    <row r="473" spans="2:22" ht="15.75" customHeight="1" x14ac:dyDescent="0.2">
      <c r="B473" s="220"/>
      <c r="C473" s="221"/>
      <c r="D473"/>
      <c r="E473"/>
      <c r="F473"/>
      <c r="G473"/>
      <c r="H473"/>
      <c r="I473"/>
      <c r="J473"/>
      <c r="K473"/>
      <c r="L473"/>
      <c r="M473"/>
      <c r="N473"/>
      <c r="O473"/>
      <c r="P473"/>
      <c r="Q473"/>
      <c r="R473"/>
      <c r="S473"/>
      <c r="T473"/>
      <c r="U473"/>
      <c r="V473"/>
    </row>
    <row r="474" spans="2:22" ht="15.75" customHeight="1" x14ac:dyDescent="0.2">
      <c r="B474" s="220"/>
      <c r="C474" s="221"/>
      <c r="D474"/>
      <c r="E474"/>
      <c r="F474"/>
      <c r="G474"/>
      <c r="H474"/>
      <c r="I474"/>
      <c r="J474"/>
      <c r="K474"/>
      <c r="L474"/>
      <c r="M474"/>
      <c r="N474"/>
      <c r="O474"/>
      <c r="P474"/>
      <c r="Q474"/>
      <c r="R474"/>
      <c r="S474"/>
      <c r="T474"/>
      <c r="U474"/>
      <c r="V474"/>
    </row>
    <row r="475" spans="2:22" ht="15.75" customHeight="1" x14ac:dyDescent="0.2">
      <c r="B475" s="220"/>
      <c r="C475" s="221"/>
      <c r="D475"/>
      <c r="E475"/>
      <c r="F475"/>
      <c r="G475"/>
      <c r="H475"/>
      <c r="I475"/>
      <c r="J475"/>
      <c r="K475"/>
      <c r="L475"/>
      <c r="M475"/>
      <c r="N475"/>
      <c r="O475"/>
      <c r="P475"/>
      <c r="Q475"/>
      <c r="R475"/>
      <c r="S475"/>
      <c r="T475"/>
      <c r="U475"/>
      <c r="V475"/>
    </row>
    <row r="476" spans="2:22" ht="15.75" customHeight="1" x14ac:dyDescent="0.2">
      <c r="B476" s="220"/>
      <c r="C476" s="221"/>
      <c r="D476"/>
      <c r="E476"/>
      <c r="F476"/>
      <c r="G476"/>
      <c r="H476"/>
      <c r="I476"/>
      <c r="J476"/>
      <c r="K476"/>
      <c r="L476"/>
      <c r="M476"/>
      <c r="N476"/>
      <c r="O476"/>
      <c r="P476"/>
      <c r="Q476"/>
      <c r="R476"/>
      <c r="S476"/>
      <c r="T476"/>
      <c r="U476"/>
      <c r="V476"/>
    </row>
    <row r="477" spans="2:22" ht="15.75" customHeight="1" x14ac:dyDescent="0.2">
      <c r="B477" s="220"/>
      <c r="C477" s="221"/>
      <c r="D477"/>
      <c r="E477"/>
      <c r="F477"/>
      <c r="G477"/>
      <c r="H477"/>
      <c r="I477"/>
      <c r="J477"/>
      <c r="K477"/>
      <c r="L477"/>
      <c r="M477"/>
      <c r="N477"/>
      <c r="O477"/>
      <c r="P477"/>
      <c r="Q477"/>
      <c r="R477"/>
      <c r="S477"/>
      <c r="T477"/>
      <c r="U477"/>
      <c r="V477"/>
    </row>
    <row r="478" spans="2:22" ht="15.75" customHeight="1" x14ac:dyDescent="0.2">
      <c r="B478" s="220"/>
      <c r="C478" s="221"/>
      <c r="D478"/>
      <c r="E478"/>
      <c r="F478"/>
      <c r="G478"/>
      <c r="H478"/>
      <c r="I478"/>
      <c r="J478"/>
      <c r="K478"/>
      <c r="L478"/>
      <c r="M478"/>
      <c r="N478"/>
      <c r="O478"/>
      <c r="P478"/>
      <c r="Q478"/>
      <c r="R478"/>
      <c r="S478"/>
      <c r="T478"/>
      <c r="U478"/>
      <c r="V478"/>
    </row>
    <row r="479" spans="2:22" ht="15.75" customHeight="1" x14ac:dyDescent="0.2">
      <c r="B479" s="220"/>
      <c r="C479" s="221"/>
      <c r="D479"/>
      <c r="E479"/>
      <c r="F479"/>
      <c r="G479"/>
      <c r="H479"/>
      <c r="I479"/>
      <c r="J479"/>
      <c r="K479"/>
      <c r="L479"/>
      <c r="M479"/>
      <c r="N479"/>
      <c r="O479"/>
      <c r="P479"/>
      <c r="Q479"/>
      <c r="R479"/>
      <c r="S479"/>
      <c r="T479"/>
      <c r="U479"/>
      <c r="V479"/>
    </row>
    <row r="480" spans="2:22" ht="15.75" customHeight="1" x14ac:dyDescent="0.2">
      <c r="B480" s="220"/>
      <c r="C480" s="221"/>
      <c r="D480"/>
      <c r="E480"/>
      <c r="F480"/>
      <c r="G480"/>
      <c r="H480"/>
      <c r="I480"/>
      <c r="J480"/>
      <c r="K480"/>
      <c r="L480"/>
      <c r="M480"/>
      <c r="N480"/>
      <c r="O480"/>
      <c r="P480"/>
      <c r="Q480"/>
      <c r="R480"/>
      <c r="S480"/>
      <c r="T480"/>
      <c r="U480"/>
      <c r="V480"/>
    </row>
    <row r="481" spans="2:22" ht="15.75" customHeight="1" x14ac:dyDescent="0.2">
      <c r="B481" s="220"/>
      <c r="C481" s="221"/>
      <c r="D481"/>
      <c r="E481"/>
      <c r="F481"/>
      <c r="G481"/>
      <c r="H481"/>
      <c r="I481"/>
      <c r="J481"/>
      <c r="K481"/>
      <c r="L481"/>
      <c r="M481"/>
      <c r="N481"/>
      <c r="O481"/>
      <c r="P481"/>
      <c r="Q481"/>
      <c r="R481"/>
      <c r="S481"/>
      <c r="T481"/>
      <c r="U481"/>
      <c r="V481"/>
    </row>
    <row r="482" spans="2:22" ht="15.75" customHeight="1" x14ac:dyDescent="0.2">
      <c r="B482" s="220"/>
      <c r="C482" s="221"/>
      <c r="D482"/>
      <c r="E482"/>
      <c r="F482"/>
      <c r="G482"/>
      <c r="H482"/>
      <c r="I482"/>
      <c r="J482"/>
      <c r="K482"/>
      <c r="L482"/>
      <c r="M482"/>
      <c r="N482"/>
      <c r="O482"/>
      <c r="P482"/>
      <c r="Q482"/>
      <c r="R482"/>
      <c r="S482"/>
      <c r="T482"/>
      <c r="U482"/>
      <c r="V482"/>
    </row>
    <row r="483" spans="2:22" ht="15.75" customHeight="1" x14ac:dyDescent="0.2">
      <c r="B483" s="220"/>
      <c r="C483" s="221"/>
      <c r="D483"/>
      <c r="E483"/>
      <c r="F483"/>
      <c r="G483"/>
      <c r="H483"/>
      <c r="I483"/>
      <c r="J483"/>
      <c r="K483"/>
      <c r="L483"/>
      <c r="M483"/>
      <c r="N483"/>
      <c r="O483"/>
      <c r="P483"/>
      <c r="Q483"/>
      <c r="R483"/>
      <c r="S483"/>
      <c r="T483"/>
      <c r="U483"/>
      <c r="V483"/>
    </row>
    <row r="484" spans="2:22" ht="15.75" customHeight="1" x14ac:dyDescent="0.2">
      <c r="B484" s="220"/>
      <c r="C484" s="221"/>
      <c r="D484"/>
      <c r="E484"/>
      <c r="F484"/>
      <c r="G484"/>
      <c r="H484"/>
      <c r="I484"/>
      <c r="J484"/>
      <c r="K484"/>
      <c r="L484"/>
      <c r="M484"/>
      <c r="N484"/>
      <c r="O484"/>
      <c r="P484"/>
      <c r="Q484"/>
      <c r="R484"/>
      <c r="S484"/>
      <c r="T484"/>
      <c r="U484"/>
      <c r="V484"/>
    </row>
    <row r="485" spans="2:22" ht="15.75" customHeight="1" x14ac:dyDescent="0.2">
      <c r="B485" s="220"/>
      <c r="C485" s="221"/>
      <c r="D485"/>
      <c r="E485"/>
      <c r="F485"/>
      <c r="G485"/>
      <c r="H485"/>
      <c r="I485"/>
      <c r="J485"/>
      <c r="K485"/>
      <c r="L485"/>
      <c r="M485"/>
      <c r="N485"/>
      <c r="O485"/>
      <c r="P485"/>
      <c r="Q485"/>
      <c r="R485"/>
      <c r="S485"/>
      <c r="T485"/>
      <c r="U485"/>
      <c r="V485"/>
    </row>
    <row r="486" spans="2:22" ht="15.75" customHeight="1" x14ac:dyDescent="0.2">
      <c r="B486" s="220"/>
      <c r="C486" s="221"/>
      <c r="D486"/>
      <c r="E486"/>
      <c r="F486"/>
      <c r="G486"/>
      <c r="H486"/>
      <c r="I486"/>
      <c r="J486"/>
      <c r="K486"/>
      <c r="L486"/>
      <c r="M486"/>
      <c r="N486"/>
      <c r="O486"/>
      <c r="P486"/>
      <c r="Q486"/>
      <c r="R486"/>
      <c r="S486"/>
      <c r="T486"/>
      <c r="U486"/>
      <c r="V486"/>
    </row>
    <row r="487" spans="2:22" ht="15.75" customHeight="1" x14ac:dyDescent="0.2">
      <c r="B487" s="220"/>
      <c r="C487" s="221"/>
      <c r="D487"/>
      <c r="E487"/>
      <c r="F487"/>
      <c r="G487"/>
      <c r="H487"/>
      <c r="I487"/>
      <c r="J487"/>
      <c r="K487"/>
      <c r="L487"/>
      <c r="M487"/>
      <c r="N487"/>
      <c r="O487"/>
      <c r="P487"/>
      <c r="Q487"/>
      <c r="R487"/>
      <c r="S487"/>
      <c r="T487"/>
      <c r="U487"/>
      <c r="V487"/>
    </row>
    <row r="488" spans="2:22" ht="15.75" customHeight="1" x14ac:dyDescent="0.2">
      <c r="B488" s="220"/>
      <c r="C488" s="221"/>
      <c r="D488"/>
      <c r="E488"/>
      <c r="F488"/>
      <c r="G488"/>
      <c r="H488"/>
      <c r="I488"/>
      <c r="J488"/>
      <c r="K488"/>
      <c r="L488"/>
      <c r="M488"/>
      <c r="N488"/>
      <c r="O488"/>
      <c r="P488"/>
      <c r="Q488"/>
      <c r="R488"/>
      <c r="S488"/>
      <c r="T488"/>
      <c r="U488"/>
      <c r="V488"/>
    </row>
    <row r="489" spans="2:22" ht="15.75" customHeight="1" x14ac:dyDescent="0.2">
      <c r="B489" s="220"/>
      <c r="C489" s="221"/>
      <c r="D489"/>
      <c r="E489"/>
      <c r="F489"/>
      <c r="G489"/>
      <c r="H489"/>
      <c r="I489"/>
      <c r="J489"/>
      <c r="K489"/>
      <c r="L489"/>
      <c r="M489"/>
      <c r="N489"/>
      <c r="O489"/>
      <c r="P489"/>
      <c r="Q489"/>
      <c r="R489"/>
      <c r="S489"/>
      <c r="T489"/>
      <c r="U489"/>
      <c r="V489"/>
    </row>
    <row r="490" spans="2:22" ht="15.75" customHeight="1" x14ac:dyDescent="0.2">
      <c r="B490" s="220"/>
      <c r="C490" s="221"/>
      <c r="D490"/>
      <c r="E490"/>
      <c r="F490"/>
      <c r="G490"/>
      <c r="H490"/>
      <c r="I490"/>
      <c r="J490"/>
      <c r="K490"/>
      <c r="L490"/>
      <c r="M490"/>
      <c r="N490"/>
      <c r="O490"/>
      <c r="P490"/>
      <c r="Q490"/>
      <c r="R490"/>
      <c r="S490"/>
      <c r="T490"/>
      <c r="U490"/>
      <c r="V490"/>
    </row>
    <row r="491" spans="2:22" ht="15.75" customHeight="1" x14ac:dyDescent="0.2">
      <c r="B491" s="220"/>
      <c r="C491" s="221"/>
      <c r="D491"/>
      <c r="E491"/>
      <c r="F491"/>
      <c r="G491"/>
      <c r="H491"/>
      <c r="I491"/>
      <c r="J491"/>
      <c r="K491"/>
      <c r="L491"/>
      <c r="M491"/>
      <c r="N491"/>
      <c r="O491"/>
      <c r="P491"/>
      <c r="Q491"/>
      <c r="R491"/>
      <c r="S491"/>
      <c r="T491"/>
      <c r="U491"/>
      <c r="V491"/>
    </row>
    <row r="492" spans="2:22" ht="15.75" customHeight="1" x14ac:dyDescent="0.2">
      <c r="B492" s="220"/>
      <c r="C492" s="221"/>
      <c r="D492"/>
      <c r="E492"/>
      <c r="F492"/>
      <c r="G492"/>
      <c r="H492"/>
      <c r="I492"/>
      <c r="J492"/>
      <c r="K492"/>
      <c r="L492"/>
      <c r="M492"/>
      <c r="N492"/>
      <c r="O492"/>
      <c r="P492"/>
      <c r="Q492"/>
      <c r="R492"/>
      <c r="S492"/>
      <c r="T492"/>
      <c r="U492"/>
      <c r="V492"/>
    </row>
    <row r="493" spans="2:22" ht="15.75" customHeight="1" x14ac:dyDescent="0.2">
      <c r="B493" s="220"/>
      <c r="C493" s="221"/>
      <c r="D493"/>
      <c r="E493"/>
      <c r="F493"/>
      <c r="G493"/>
      <c r="H493"/>
      <c r="I493"/>
      <c r="J493"/>
      <c r="K493"/>
      <c r="L493"/>
      <c r="M493"/>
      <c r="N493"/>
      <c r="O493"/>
      <c r="P493"/>
      <c r="Q493"/>
      <c r="R493"/>
      <c r="S493"/>
      <c r="T493"/>
      <c r="U493"/>
      <c r="V493"/>
    </row>
    <row r="494" spans="2:22" ht="15.75" customHeight="1" x14ac:dyDescent="0.2">
      <c r="B494" s="220"/>
      <c r="C494" s="221"/>
      <c r="D494"/>
      <c r="E494"/>
      <c r="F494"/>
      <c r="G494"/>
      <c r="H494"/>
      <c r="I494"/>
      <c r="J494"/>
      <c r="K494"/>
      <c r="L494"/>
      <c r="M494"/>
      <c r="N494"/>
      <c r="O494"/>
      <c r="P494"/>
      <c r="Q494"/>
      <c r="R494"/>
      <c r="S494"/>
      <c r="T494"/>
      <c r="U494"/>
      <c r="V494"/>
    </row>
    <row r="495" spans="2:22" ht="15.75" customHeight="1" x14ac:dyDescent="0.2">
      <c r="B495" s="220"/>
      <c r="C495" s="221"/>
      <c r="D495"/>
      <c r="E495"/>
      <c r="F495"/>
      <c r="G495"/>
      <c r="H495"/>
      <c r="I495"/>
      <c r="J495"/>
      <c r="K495"/>
      <c r="L495"/>
      <c r="M495"/>
      <c r="N495"/>
      <c r="O495"/>
      <c r="P495"/>
      <c r="Q495"/>
      <c r="R495"/>
      <c r="S495"/>
      <c r="T495"/>
      <c r="U495"/>
      <c r="V495"/>
    </row>
    <row r="496" spans="2:22" ht="15.75" customHeight="1" x14ac:dyDescent="0.2">
      <c r="B496" s="220"/>
      <c r="C496" s="221"/>
      <c r="D496"/>
      <c r="E496"/>
      <c r="F496"/>
      <c r="G496"/>
      <c r="H496"/>
      <c r="I496"/>
      <c r="J496"/>
      <c r="K496"/>
      <c r="L496"/>
      <c r="M496"/>
      <c r="N496"/>
      <c r="O496"/>
      <c r="P496"/>
      <c r="Q496"/>
      <c r="R496"/>
      <c r="S496"/>
      <c r="T496"/>
      <c r="U496"/>
      <c r="V496"/>
    </row>
    <row r="497" spans="2:22" ht="15.75" customHeight="1" x14ac:dyDescent="0.2">
      <c r="B497" s="220"/>
      <c r="C497" s="221"/>
      <c r="D497"/>
      <c r="E497"/>
      <c r="F497"/>
      <c r="G497"/>
      <c r="H497"/>
      <c r="I497"/>
      <c r="J497"/>
      <c r="K497"/>
      <c r="L497"/>
      <c r="M497"/>
      <c r="N497"/>
      <c r="O497"/>
      <c r="P497"/>
      <c r="Q497"/>
      <c r="R497"/>
      <c r="S497"/>
      <c r="T497"/>
      <c r="U497"/>
      <c r="V497"/>
    </row>
    <row r="498" spans="2:22" ht="15.75" customHeight="1" x14ac:dyDescent="0.2">
      <c r="B498" s="220"/>
      <c r="C498" s="221"/>
      <c r="D498"/>
      <c r="E498"/>
      <c r="F498"/>
      <c r="G498"/>
      <c r="H498"/>
      <c r="I498"/>
      <c r="J498"/>
      <c r="K498"/>
      <c r="L498"/>
      <c r="M498"/>
      <c r="N498"/>
      <c r="O498"/>
      <c r="P498"/>
      <c r="Q498"/>
      <c r="R498"/>
      <c r="S498"/>
      <c r="T498"/>
      <c r="U498"/>
      <c r="V498"/>
    </row>
    <row r="499" spans="2:22" ht="15.75" customHeight="1" x14ac:dyDescent="0.2">
      <c r="B499" s="220"/>
      <c r="C499" s="221"/>
      <c r="D499"/>
      <c r="E499"/>
      <c r="F499"/>
      <c r="G499"/>
      <c r="H499"/>
      <c r="I499"/>
      <c r="J499"/>
      <c r="K499"/>
      <c r="L499"/>
      <c r="M499"/>
      <c r="N499"/>
      <c r="O499"/>
      <c r="P499"/>
      <c r="Q499"/>
      <c r="R499"/>
      <c r="S499"/>
      <c r="T499"/>
      <c r="U499"/>
      <c r="V499"/>
    </row>
    <row r="500" spans="2:22" ht="15.75" customHeight="1" x14ac:dyDescent="0.2">
      <c r="B500" s="220"/>
      <c r="C500" s="221"/>
      <c r="D500"/>
      <c r="E500"/>
      <c r="F500"/>
      <c r="G500"/>
      <c r="H500"/>
      <c r="I500"/>
      <c r="J500"/>
      <c r="K500"/>
      <c r="L500"/>
      <c r="M500"/>
      <c r="N500"/>
      <c r="O500"/>
      <c r="P500"/>
      <c r="Q500"/>
      <c r="R500"/>
      <c r="S500"/>
      <c r="T500"/>
      <c r="U500"/>
      <c r="V500"/>
    </row>
    <row r="501" spans="2:22" ht="15.75" customHeight="1" x14ac:dyDescent="0.2">
      <c r="B501" s="220"/>
      <c r="C501" s="221"/>
      <c r="D501"/>
      <c r="E501"/>
      <c r="F501"/>
      <c r="G501"/>
      <c r="H501"/>
      <c r="I501"/>
      <c r="J501"/>
      <c r="K501"/>
      <c r="L501"/>
      <c r="M501"/>
      <c r="N501"/>
      <c r="O501"/>
      <c r="P501"/>
      <c r="Q501"/>
      <c r="R501"/>
      <c r="S501"/>
      <c r="T501"/>
      <c r="U501"/>
      <c r="V501"/>
    </row>
    <row r="502" spans="2:22" ht="15.75" customHeight="1" x14ac:dyDescent="0.2">
      <c r="B502" s="220"/>
      <c r="C502" s="221"/>
      <c r="D502"/>
      <c r="E502"/>
      <c r="F502"/>
      <c r="G502"/>
      <c r="H502"/>
      <c r="I502"/>
      <c r="J502"/>
      <c r="K502"/>
      <c r="L502"/>
      <c r="M502"/>
      <c r="N502"/>
      <c r="O502"/>
      <c r="P502"/>
      <c r="Q502"/>
      <c r="R502"/>
      <c r="S502"/>
      <c r="T502"/>
      <c r="U502"/>
      <c r="V502"/>
    </row>
    <row r="503" spans="2:22" ht="15.75" customHeight="1" x14ac:dyDescent="0.2">
      <c r="B503" s="220"/>
      <c r="C503" s="221"/>
      <c r="D503"/>
      <c r="E503"/>
      <c r="F503"/>
      <c r="G503"/>
      <c r="H503"/>
      <c r="I503"/>
      <c r="J503"/>
      <c r="K503"/>
      <c r="L503"/>
      <c r="M503"/>
      <c r="N503"/>
      <c r="O503"/>
      <c r="P503"/>
      <c r="Q503"/>
      <c r="R503"/>
      <c r="S503"/>
      <c r="T503"/>
      <c r="U503"/>
      <c r="V503"/>
    </row>
    <row r="504" spans="2:22" ht="15.75" customHeight="1" x14ac:dyDescent="0.2">
      <c r="B504" s="220"/>
      <c r="C504" s="221"/>
      <c r="D504"/>
      <c r="E504"/>
      <c r="F504"/>
      <c r="G504"/>
      <c r="H504"/>
      <c r="I504"/>
      <c r="J504"/>
      <c r="K504"/>
      <c r="L504"/>
      <c r="M504"/>
      <c r="N504"/>
      <c r="O504"/>
      <c r="P504"/>
      <c r="Q504"/>
      <c r="R504"/>
      <c r="S504"/>
      <c r="T504"/>
      <c r="U504"/>
      <c r="V504"/>
    </row>
    <row r="505" spans="2:22" ht="15.75" customHeight="1" x14ac:dyDescent="0.2">
      <c r="B505" s="220"/>
      <c r="C505" s="221"/>
      <c r="D505"/>
      <c r="E505"/>
      <c r="F505"/>
      <c r="G505"/>
      <c r="H505"/>
      <c r="I505"/>
      <c r="J505"/>
      <c r="K505"/>
      <c r="L505"/>
      <c r="M505"/>
      <c r="N505"/>
      <c r="O505"/>
      <c r="P505"/>
      <c r="Q505"/>
      <c r="R505"/>
      <c r="S505"/>
      <c r="T505"/>
      <c r="U505"/>
      <c r="V505"/>
    </row>
    <row r="506" spans="2:22" ht="15.75" customHeight="1" x14ac:dyDescent="0.2">
      <c r="B506" s="220"/>
      <c r="C506" s="221"/>
      <c r="D506"/>
      <c r="E506"/>
      <c r="F506"/>
      <c r="G506"/>
      <c r="H506"/>
      <c r="I506"/>
      <c r="J506"/>
      <c r="K506"/>
      <c r="L506"/>
      <c r="M506"/>
      <c r="N506"/>
      <c r="O506"/>
      <c r="P506"/>
      <c r="Q506"/>
      <c r="R506"/>
      <c r="S506"/>
      <c r="T506"/>
      <c r="U506"/>
      <c r="V506"/>
    </row>
    <row r="507" spans="2:22" ht="15.75" customHeight="1" x14ac:dyDescent="0.2">
      <c r="B507" s="220"/>
      <c r="C507" s="221"/>
      <c r="D507"/>
      <c r="E507"/>
      <c r="F507"/>
      <c r="G507"/>
      <c r="H507"/>
      <c r="I507"/>
      <c r="J507"/>
      <c r="K507"/>
      <c r="L507"/>
      <c r="M507"/>
      <c r="N507"/>
      <c r="O507"/>
      <c r="P507"/>
      <c r="Q507"/>
      <c r="R507"/>
      <c r="S507"/>
      <c r="T507"/>
      <c r="U507"/>
      <c r="V507"/>
    </row>
    <row r="508" spans="2:22" ht="15.75" customHeight="1" x14ac:dyDescent="0.2">
      <c r="B508" s="220"/>
      <c r="C508" s="221"/>
      <c r="D508"/>
      <c r="E508"/>
      <c r="F508"/>
      <c r="G508"/>
      <c r="H508"/>
      <c r="I508"/>
      <c r="J508"/>
      <c r="K508"/>
      <c r="L508"/>
      <c r="M508"/>
      <c r="N508"/>
      <c r="O508"/>
      <c r="P508"/>
      <c r="Q508"/>
      <c r="R508"/>
      <c r="S508"/>
      <c r="T508"/>
      <c r="U508"/>
      <c r="V508"/>
    </row>
    <row r="509" spans="2:22" ht="15.75" customHeight="1" x14ac:dyDescent="0.2">
      <c r="B509" s="220"/>
      <c r="C509" s="221"/>
      <c r="D509"/>
      <c r="E509"/>
      <c r="F509"/>
      <c r="G509"/>
      <c r="H509"/>
      <c r="I509"/>
      <c r="J509"/>
      <c r="K509"/>
      <c r="L509"/>
      <c r="M509"/>
      <c r="N509"/>
      <c r="O509"/>
      <c r="P509"/>
      <c r="Q509"/>
      <c r="R509"/>
      <c r="S509"/>
      <c r="T509"/>
      <c r="U509"/>
      <c r="V509"/>
    </row>
    <row r="510" spans="2:22" ht="15.75" customHeight="1" x14ac:dyDescent="0.2">
      <c r="B510" s="220"/>
      <c r="C510" s="221"/>
      <c r="D510"/>
      <c r="E510"/>
      <c r="F510"/>
      <c r="G510"/>
      <c r="H510"/>
      <c r="I510"/>
      <c r="J510"/>
      <c r="K510"/>
      <c r="L510"/>
      <c r="M510"/>
      <c r="N510"/>
      <c r="O510"/>
      <c r="P510"/>
      <c r="Q510"/>
      <c r="R510"/>
      <c r="S510"/>
      <c r="T510"/>
      <c r="U510"/>
      <c r="V510"/>
    </row>
    <row r="511" spans="2:22" ht="15.75" customHeight="1" x14ac:dyDescent="0.2">
      <c r="B511" s="220"/>
      <c r="C511" s="221"/>
      <c r="D511"/>
      <c r="E511"/>
      <c r="F511"/>
      <c r="G511"/>
      <c r="H511"/>
      <c r="I511"/>
      <c r="J511"/>
      <c r="K511"/>
      <c r="L511"/>
      <c r="M511"/>
      <c r="N511"/>
      <c r="O511"/>
      <c r="P511"/>
      <c r="Q511"/>
      <c r="R511"/>
      <c r="S511"/>
      <c r="T511"/>
      <c r="U511"/>
      <c r="V511"/>
    </row>
    <row r="512" spans="2:22" ht="15.75" customHeight="1" x14ac:dyDescent="0.2">
      <c r="B512" s="220"/>
      <c r="C512" s="221"/>
      <c r="D512"/>
      <c r="E512"/>
      <c r="F512"/>
      <c r="G512"/>
      <c r="H512"/>
      <c r="I512"/>
      <c r="J512"/>
      <c r="K512"/>
      <c r="L512"/>
      <c r="M512"/>
      <c r="N512"/>
      <c r="O512"/>
      <c r="P512"/>
      <c r="Q512"/>
      <c r="R512"/>
      <c r="S512"/>
      <c r="T512"/>
      <c r="U512"/>
      <c r="V512"/>
    </row>
    <row r="513" spans="2:22" ht="15.75" customHeight="1" x14ac:dyDescent="0.2">
      <c r="B513" s="220"/>
      <c r="C513" s="221"/>
      <c r="D513"/>
      <c r="E513"/>
      <c r="F513"/>
      <c r="G513"/>
      <c r="H513"/>
      <c r="I513"/>
      <c r="J513"/>
      <c r="K513"/>
      <c r="L513"/>
      <c r="M513"/>
      <c r="N513"/>
      <c r="O513"/>
      <c r="P513"/>
      <c r="Q513"/>
      <c r="R513"/>
      <c r="S513"/>
      <c r="T513"/>
      <c r="U513"/>
      <c r="V513"/>
    </row>
    <row r="514" spans="2:22" ht="15.75" customHeight="1" x14ac:dyDescent="0.2">
      <c r="B514" s="220"/>
      <c r="C514" s="221"/>
      <c r="D514"/>
      <c r="E514"/>
      <c r="F514"/>
      <c r="G514"/>
      <c r="H514"/>
      <c r="I514"/>
      <c r="J514"/>
      <c r="K514"/>
      <c r="L514"/>
      <c r="M514"/>
      <c r="N514"/>
      <c r="O514"/>
      <c r="P514"/>
      <c r="Q514"/>
      <c r="R514"/>
      <c r="S514"/>
      <c r="T514"/>
      <c r="U514"/>
      <c r="V514"/>
    </row>
    <row r="515" spans="2:22" ht="15.75" customHeight="1" x14ac:dyDescent="0.2">
      <c r="B515" s="220"/>
      <c r="C515" s="221"/>
      <c r="D515"/>
      <c r="E515"/>
      <c r="F515"/>
      <c r="G515"/>
      <c r="H515"/>
      <c r="I515"/>
      <c r="J515"/>
      <c r="K515"/>
      <c r="L515"/>
      <c r="M515"/>
      <c r="N515"/>
      <c r="O515"/>
      <c r="P515"/>
      <c r="Q515"/>
      <c r="R515"/>
      <c r="S515"/>
      <c r="T515"/>
      <c r="U515"/>
      <c r="V515"/>
    </row>
    <row r="516" spans="2:22" ht="15.75" customHeight="1" x14ac:dyDescent="0.2">
      <c r="B516" s="220"/>
      <c r="C516" s="221"/>
      <c r="D516"/>
      <c r="E516"/>
      <c r="F516"/>
      <c r="G516"/>
      <c r="H516"/>
      <c r="I516"/>
      <c r="J516"/>
      <c r="K516"/>
      <c r="L516"/>
      <c r="M516"/>
      <c r="N516"/>
      <c r="O516"/>
      <c r="P516"/>
      <c r="Q516"/>
      <c r="R516"/>
      <c r="S516"/>
      <c r="T516"/>
      <c r="U516"/>
      <c r="V516"/>
    </row>
    <row r="517" spans="2:22" ht="15.75" customHeight="1" x14ac:dyDescent="0.2">
      <c r="B517" s="220"/>
      <c r="C517" s="221"/>
      <c r="D517"/>
      <c r="E517"/>
      <c r="F517"/>
      <c r="G517"/>
      <c r="H517"/>
      <c r="I517"/>
      <c r="J517"/>
      <c r="K517"/>
      <c r="L517"/>
      <c r="M517"/>
      <c r="N517"/>
      <c r="O517"/>
      <c r="P517"/>
      <c r="Q517"/>
      <c r="R517"/>
      <c r="S517"/>
      <c r="T517"/>
      <c r="U517"/>
      <c r="V517"/>
    </row>
    <row r="518" spans="2:22" ht="15.75" customHeight="1" x14ac:dyDescent="0.2">
      <c r="B518" s="220"/>
      <c r="C518" s="221"/>
      <c r="D518"/>
      <c r="E518"/>
      <c r="F518"/>
      <c r="G518"/>
      <c r="H518"/>
      <c r="I518"/>
      <c r="J518"/>
      <c r="K518"/>
      <c r="L518"/>
      <c r="M518"/>
      <c r="N518"/>
      <c r="O518"/>
      <c r="P518"/>
      <c r="Q518"/>
      <c r="R518"/>
      <c r="S518"/>
      <c r="T518"/>
      <c r="U518"/>
      <c r="V518"/>
    </row>
    <row r="519" spans="2:22" ht="15.75" customHeight="1" x14ac:dyDescent="0.2">
      <c r="B519" s="220"/>
      <c r="C519" s="221"/>
      <c r="D519"/>
      <c r="E519"/>
      <c r="F519"/>
      <c r="G519"/>
      <c r="H519"/>
      <c r="I519"/>
      <c r="J519"/>
      <c r="K519"/>
      <c r="L519"/>
      <c r="M519"/>
      <c r="N519"/>
      <c r="O519"/>
      <c r="P519"/>
      <c r="Q519"/>
      <c r="R519"/>
      <c r="S519"/>
      <c r="T519"/>
      <c r="U519"/>
      <c r="V519"/>
    </row>
    <row r="520" spans="2:22" ht="15.75" customHeight="1" x14ac:dyDescent="0.2">
      <c r="B520" s="220"/>
      <c r="C520" s="221"/>
      <c r="D520"/>
      <c r="E520"/>
      <c r="F520"/>
      <c r="G520"/>
      <c r="H520"/>
      <c r="I520"/>
      <c r="J520"/>
      <c r="K520"/>
      <c r="L520"/>
      <c r="M520"/>
      <c r="N520"/>
      <c r="O520"/>
      <c r="P520"/>
      <c r="Q520"/>
      <c r="R520"/>
      <c r="S520"/>
      <c r="T520"/>
      <c r="U520"/>
      <c r="V520"/>
    </row>
    <row r="521" spans="2:22" ht="15.75" customHeight="1" x14ac:dyDescent="0.2">
      <c r="B521" s="220"/>
      <c r="C521" s="221"/>
      <c r="D521"/>
      <c r="E521"/>
      <c r="F521"/>
      <c r="G521"/>
      <c r="H521"/>
      <c r="I521"/>
      <c r="J521"/>
      <c r="K521"/>
      <c r="L521"/>
      <c r="M521"/>
      <c r="N521"/>
      <c r="O521"/>
      <c r="P521"/>
      <c r="Q521"/>
      <c r="R521"/>
      <c r="S521"/>
      <c r="T521"/>
      <c r="U521"/>
      <c r="V521"/>
    </row>
    <row r="522" spans="2:22" ht="15.75" customHeight="1" x14ac:dyDescent="0.2">
      <c r="B522" s="220"/>
      <c r="C522" s="221"/>
      <c r="D522"/>
      <c r="E522"/>
      <c r="F522"/>
      <c r="G522"/>
      <c r="H522"/>
      <c r="I522"/>
      <c r="J522"/>
      <c r="K522"/>
      <c r="L522"/>
      <c r="M522"/>
      <c r="N522"/>
      <c r="O522"/>
      <c r="P522"/>
      <c r="Q522"/>
      <c r="R522"/>
      <c r="S522"/>
      <c r="T522"/>
      <c r="U522"/>
      <c r="V522"/>
    </row>
    <row r="523" spans="2:22" ht="15.75" customHeight="1" x14ac:dyDescent="0.2">
      <c r="B523" s="220"/>
      <c r="C523" s="221"/>
      <c r="D523"/>
      <c r="E523"/>
      <c r="F523"/>
      <c r="G523"/>
      <c r="H523"/>
      <c r="I523"/>
      <c r="J523"/>
      <c r="K523"/>
      <c r="L523"/>
      <c r="M523"/>
      <c r="N523"/>
      <c r="O523"/>
      <c r="P523"/>
      <c r="Q523"/>
      <c r="R523"/>
      <c r="S523"/>
      <c r="T523"/>
      <c r="U523"/>
      <c r="V523"/>
    </row>
    <row r="524" spans="2:22" ht="15.75" customHeight="1" x14ac:dyDescent="0.2">
      <c r="B524" s="220"/>
      <c r="C524" s="221"/>
      <c r="D524"/>
      <c r="E524"/>
      <c r="F524"/>
      <c r="G524"/>
      <c r="H524"/>
      <c r="I524"/>
      <c r="J524"/>
      <c r="K524"/>
      <c r="L524"/>
      <c r="M524"/>
      <c r="N524"/>
      <c r="O524"/>
      <c r="P524"/>
      <c r="Q524"/>
      <c r="R524"/>
      <c r="S524"/>
      <c r="T524"/>
      <c r="U524"/>
      <c r="V524"/>
    </row>
    <row r="525" spans="2:22" ht="15.75" customHeight="1" x14ac:dyDescent="0.2">
      <c r="B525" s="220"/>
      <c r="C525" s="221"/>
      <c r="D525"/>
      <c r="E525"/>
      <c r="F525"/>
      <c r="G525"/>
      <c r="H525"/>
      <c r="I525"/>
      <c r="J525"/>
      <c r="K525"/>
      <c r="L525"/>
      <c r="M525"/>
      <c r="N525"/>
      <c r="O525"/>
      <c r="P525"/>
      <c r="Q525"/>
      <c r="R525"/>
      <c r="S525"/>
      <c r="T525"/>
      <c r="U525"/>
      <c r="V525"/>
    </row>
    <row r="526" spans="2:22" ht="15.75" customHeight="1" x14ac:dyDescent="0.2">
      <c r="B526" s="220"/>
      <c r="C526" s="221"/>
      <c r="D526"/>
      <c r="E526"/>
      <c r="F526"/>
      <c r="G526"/>
      <c r="H526"/>
      <c r="I526"/>
      <c r="J526"/>
      <c r="K526"/>
      <c r="L526"/>
      <c r="M526"/>
      <c r="N526"/>
      <c r="O526"/>
      <c r="P526"/>
      <c r="Q526"/>
      <c r="R526"/>
      <c r="S526"/>
      <c r="T526"/>
      <c r="U526"/>
      <c r="V526"/>
    </row>
    <row r="527" spans="2:22" ht="15.75" customHeight="1" x14ac:dyDescent="0.2">
      <c r="B527" s="220"/>
      <c r="C527" s="221"/>
      <c r="D527"/>
      <c r="E527"/>
      <c r="F527"/>
      <c r="G527"/>
      <c r="H527"/>
      <c r="I527"/>
      <c r="J527"/>
      <c r="K527"/>
      <c r="L527"/>
      <c r="M527"/>
      <c r="N527"/>
      <c r="O527"/>
      <c r="P527"/>
      <c r="Q527"/>
      <c r="R527"/>
      <c r="S527"/>
      <c r="T527"/>
      <c r="U527"/>
      <c r="V527"/>
    </row>
    <row r="528" spans="2:22" ht="15.75" customHeight="1" x14ac:dyDescent="0.2">
      <c r="B528" s="220"/>
      <c r="C528" s="221"/>
      <c r="D528"/>
      <c r="E528"/>
      <c r="F528"/>
      <c r="G528"/>
      <c r="H528"/>
      <c r="I528"/>
      <c r="J528"/>
      <c r="K528"/>
      <c r="L528"/>
      <c r="M528"/>
      <c r="N528"/>
      <c r="O528"/>
      <c r="P528"/>
      <c r="Q528"/>
      <c r="R528"/>
      <c r="S528"/>
      <c r="T528"/>
      <c r="U528"/>
      <c r="V528"/>
    </row>
    <row r="529" spans="2:22" ht="15.75" customHeight="1" x14ac:dyDescent="0.2">
      <c r="B529" s="220"/>
      <c r="C529" s="221"/>
      <c r="D529"/>
      <c r="E529"/>
      <c r="F529"/>
      <c r="G529"/>
      <c r="H529"/>
      <c r="I529"/>
      <c r="J529"/>
      <c r="K529"/>
      <c r="L529"/>
      <c r="M529"/>
      <c r="N529"/>
      <c r="O529"/>
      <c r="P529"/>
      <c r="Q529"/>
      <c r="R529"/>
      <c r="S529"/>
      <c r="T529"/>
      <c r="U529"/>
      <c r="V529"/>
    </row>
    <row r="530" spans="2:22" ht="15.75" customHeight="1" x14ac:dyDescent="0.2">
      <c r="B530" s="220"/>
      <c r="C530" s="221"/>
      <c r="D530"/>
      <c r="E530"/>
      <c r="F530"/>
      <c r="G530"/>
      <c r="H530"/>
      <c r="I530"/>
      <c r="J530"/>
      <c r="K530"/>
      <c r="L530"/>
      <c r="M530"/>
      <c r="N530"/>
      <c r="O530"/>
      <c r="P530"/>
      <c r="Q530"/>
      <c r="R530"/>
      <c r="S530"/>
      <c r="T530"/>
      <c r="U530"/>
      <c r="V530"/>
    </row>
    <row r="531" spans="2:22" ht="15.75" customHeight="1" x14ac:dyDescent="0.2">
      <c r="B531" s="220"/>
      <c r="C531" s="221"/>
      <c r="D531"/>
      <c r="E531"/>
      <c r="F531"/>
      <c r="G531"/>
      <c r="H531"/>
      <c r="I531"/>
      <c r="J531"/>
      <c r="K531"/>
      <c r="L531"/>
      <c r="M531"/>
      <c r="N531"/>
      <c r="O531"/>
      <c r="P531"/>
      <c r="Q531"/>
      <c r="R531"/>
      <c r="S531"/>
      <c r="T531"/>
      <c r="U531"/>
      <c r="V531"/>
    </row>
    <row r="532" spans="2:22" ht="15.75" customHeight="1" x14ac:dyDescent="0.2">
      <c r="B532" s="220"/>
      <c r="C532" s="221"/>
      <c r="D532"/>
      <c r="E532"/>
      <c r="F532"/>
      <c r="G532"/>
      <c r="H532"/>
      <c r="I532"/>
      <c r="J532"/>
      <c r="K532"/>
      <c r="L532"/>
      <c r="M532"/>
      <c r="N532"/>
      <c r="O532"/>
      <c r="P532"/>
      <c r="Q532"/>
      <c r="R532"/>
      <c r="S532"/>
      <c r="T532"/>
      <c r="U532"/>
      <c r="V532"/>
    </row>
    <row r="533" spans="2:22" ht="15.75" customHeight="1" x14ac:dyDescent="0.2">
      <c r="B533" s="220"/>
      <c r="C533" s="221"/>
      <c r="D533"/>
      <c r="E533"/>
      <c r="F533"/>
      <c r="G533"/>
      <c r="H533"/>
      <c r="I533"/>
      <c r="J533"/>
      <c r="K533"/>
      <c r="L533"/>
      <c r="M533"/>
      <c r="N533"/>
      <c r="O533"/>
      <c r="P533"/>
      <c r="Q533"/>
      <c r="R533"/>
      <c r="S533"/>
      <c r="T533"/>
      <c r="U533"/>
      <c r="V533"/>
    </row>
    <row r="534" spans="2:22" ht="15.75" customHeight="1" x14ac:dyDescent="0.2">
      <c r="B534" s="220"/>
      <c r="C534" s="221"/>
      <c r="D534"/>
      <c r="E534"/>
      <c r="F534"/>
      <c r="G534"/>
      <c r="H534"/>
      <c r="I534"/>
      <c r="J534"/>
      <c r="K534"/>
      <c r="L534"/>
      <c r="M534"/>
      <c r="N534"/>
      <c r="O534"/>
      <c r="P534"/>
      <c r="Q534"/>
      <c r="R534"/>
      <c r="S534"/>
      <c r="T534"/>
      <c r="U534"/>
      <c r="V534"/>
    </row>
    <row r="535" spans="2:22" ht="15.75" customHeight="1" x14ac:dyDescent="0.2">
      <c r="B535" s="220"/>
      <c r="C535" s="221"/>
      <c r="D535"/>
      <c r="E535"/>
      <c r="F535"/>
      <c r="G535"/>
      <c r="H535"/>
      <c r="I535"/>
      <c r="J535"/>
      <c r="K535"/>
      <c r="L535"/>
      <c r="M535"/>
      <c r="N535"/>
      <c r="O535"/>
      <c r="P535"/>
      <c r="Q535"/>
      <c r="R535"/>
      <c r="S535"/>
      <c r="T535"/>
      <c r="U535"/>
      <c r="V535"/>
    </row>
    <row r="536" spans="2:22" ht="15.75" customHeight="1" x14ac:dyDescent="0.2">
      <c r="B536" s="220"/>
      <c r="C536" s="221"/>
      <c r="D536"/>
      <c r="E536"/>
      <c r="F536"/>
      <c r="G536"/>
      <c r="H536"/>
      <c r="I536"/>
      <c r="J536"/>
      <c r="K536"/>
      <c r="L536"/>
      <c r="M536"/>
      <c r="N536"/>
      <c r="O536"/>
      <c r="P536"/>
      <c r="Q536"/>
      <c r="R536"/>
      <c r="S536"/>
      <c r="T536"/>
      <c r="U536"/>
      <c r="V536"/>
    </row>
    <row r="537" spans="2:22" ht="15.75" customHeight="1" x14ac:dyDescent="0.2">
      <c r="B537" s="220"/>
      <c r="C537" s="221"/>
      <c r="D537"/>
      <c r="E537"/>
      <c r="F537"/>
      <c r="G537"/>
      <c r="H537"/>
      <c r="I537"/>
      <c r="J537"/>
      <c r="K537"/>
      <c r="L537"/>
      <c r="M537"/>
      <c r="N537"/>
      <c r="O537"/>
      <c r="P537"/>
      <c r="Q537"/>
      <c r="R537"/>
      <c r="S537"/>
      <c r="T537"/>
      <c r="U537"/>
      <c r="V537"/>
    </row>
    <row r="538" spans="2:22" ht="15.75" customHeight="1" x14ac:dyDescent="0.2">
      <c r="B538" s="220"/>
      <c r="C538" s="221"/>
      <c r="D538"/>
      <c r="E538"/>
      <c r="F538"/>
      <c r="G538"/>
      <c r="H538"/>
      <c r="I538"/>
      <c r="J538"/>
      <c r="K538"/>
      <c r="L538"/>
      <c r="M538"/>
      <c r="N538"/>
      <c r="O538"/>
      <c r="P538"/>
      <c r="Q538"/>
      <c r="R538"/>
      <c r="S538"/>
      <c r="T538"/>
      <c r="U538"/>
      <c r="V538"/>
    </row>
    <row r="539" spans="2:22" ht="15.75" customHeight="1" x14ac:dyDescent="0.2">
      <c r="B539" s="220"/>
      <c r="C539" s="221"/>
      <c r="D539"/>
      <c r="E539"/>
      <c r="F539"/>
      <c r="G539"/>
      <c r="H539"/>
      <c r="I539"/>
      <c r="J539"/>
      <c r="K539"/>
      <c r="L539"/>
      <c r="M539"/>
      <c r="N539"/>
      <c r="O539"/>
      <c r="P539"/>
      <c r="Q539"/>
      <c r="R539"/>
      <c r="S539"/>
      <c r="T539"/>
      <c r="U539"/>
      <c r="V539"/>
    </row>
    <row r="540" spans="2:22" ht="15.75" customHeight="1" x14ac:dyDescent="0.2">
      <c r="B540" s="220"/>
      <c r="C540" s="221"/>
      <c r="D540"/>
      <c r="E540"/>
      <c r="F540"/>
      <c r="G540"/>
      <c r="H540"/>
      <c r="I540"/>
      <c r="J540"/>
      <c r="K540"/>
      <c r="L540"/>
      <c r="M540"/>
      <c r="N540"/>
      <c r="O540"/>
      <c r="P540"/>
      <c r="Q540"/>
      <c r="R540"/>
      <c r="S540"/>
      <c r="T540"/>
      <c r="U540"/>
      <c r="V540"/>
    </row>
    <row r="541" spans="2:22" ht="15.75" customHeight="1" x14ac:dyDescent="0.2">
      <c r="B541" s="220"/>
      <c r="C541" s="221"/>
      <c r="D541"/>
      <c r="E541"/>
      <c r="F541"/>
      <c r="G541"/>
      <c r="H541"/>
      <c r="I541"/>
      <c r="J541"/>
      <c r="K541"/>
      <c r="L541"/>
      <c r="M541"/>
      <c r="N541"/>
      <c r="O541"/>
      <c r="P541"/>
      <c r="Q541"/>
      <c r="R541"/>
      <c r="S541"/>
      <c r="T541"/>
      <c r="U541"/>
      <c r="V541"/>
    </row>
    <row r="542" spans="2:22" ht="15.75" customHeight="1" x14ac:dyDescent="0.2">
      <c r="B542" s="220"/>
      <c r="C542" s="221"/>
      <c r="D542"/>
      <c r="E542"/>
      <c r="F542"/>
      <c r="G542"/>
      <c r="H542"/>
      <c r="I542"/>
      <c r="J542"/>
      <c r="K542"/>
      <c r="L542"/>
      <c r="M542"/>
      <c r="N542"/>
      <c r="O542"/>
      <c r="P542"/>
      <c r="Q542"/>
      <c r="R542"/>
      <c r="S542"/>
      <c r="T542"/>
      <c r="U542"/>
      <c r="V542"/>
    </row>
    <row r="543" spans="2:22" ht="15.75" customHeight="1" x14ac:dyDescent="0.2">
      <c r="B543" s="220"/>
      <c r="C543" s="221"/>
      <c r="D543"/>
      <c r="E543"/>
      <c r="F543"/>
      <c r="G543"/>
      <c r="H543"/>
      <c r="I543"/>
      <c r="J543"/>
      <c r="K543"/>
      <c r="L543"/>
      <c r="M543"/>
      <c r="N543"/>
      <c r="O543"/>
      <c r="P543"/>
      <c r="Q543"/>
      <c r="R543"/>
      <c r="S543"/>
      <c r="T543"/>
      <c r="U543"/>
      <c r="V543"/>
    </row>
    <row r="544" spans="2:22" ht="15.75" customHeight="1" x14ac:dyDescent="0.2">
      <c r="B544" s="220"/>
      <c r="C544" s="221"/>
      <c r="D544"/>
      <c r="E544"/>
      <c r="F544"/>
      <c r="G544"/>
      <c r="H544"/>
      <c r="I544"/>
      <c r="J544"/>
      <c r="K544"/>
      <c r="L544"/>
      <c r="M544"/>
      <c r="N544"/>
      <c r="O544"/>
      <c r="P544"/>
      <c r="Q544"/>
      <c r="R544"/>
      <c r="S544"/>
      <c r="T544"/>
      <c r="U544"/>
      <c r="V544"/>
    </row>
    <row r="545" spans="2:22" ht="15.75" customHeight="1" x14ac:dyDescent="0.2">
      <c r="B545" s="220"/>
      <c r="C545" s="221"/>
      <c r="D545"/>
      <c r="E545"/>
      <c r="F545"/>
      <c r="G545"/>
      <c r="H545"/>
      <c r="I545"/>
      <c r="J545"/>
      <c r="K545"/>
      <c r="L545"/>
      <c r="M545"/>
      <c r="N545"/>
      <c r="O545"/>
      <c r="P545"/>
      <c r="Q545"/>
      <c r="R545"/>
      <c r="S545"/>
      <c r="T545"/>
      <c r="U545"/>
      <c r="V545"/>
    </row>
    <row r="546" spans="2:22" ht="15.75" customHeight="1" x14ac:dyDescent="0.2">
      <c r="B546" s="220"/>
      <c r="C546" s="221"/>
      <c r="D546"/>
      <c r="E546"/>
      <c r="F546"/>
      <c r="G546"/>
      <c r="H546"/>
      <c r="I546"/>
      <c r="J546"/>
      <c r="K546"/>
      <c r="L546"/>
      <c r="M546"/>
      <c r="N546"/>
      <c r="O546"/>
      <c r="P546"/>
      <c r="Q546"/>
      <c r="R546"/>
      <c r="S546"/>
      <c r="T546"/>
      <c r="U546"/>
      <c r="V546"/>
    </row>
    <row r="547" spans="2:22" ht="15.75" customHeight="1" x14ac:dyDescent="0.2">
      <c r="B547" s="220"/>
      <c r="C547" s="221"/>
      <c r="D547"/>
      <c r="E547"/>
      <c r="F547"/>
      <c r="G547"/>
      <c r="H547"/>
      <c r="I547"/>
      <c r="J547"/>
      <c r="K547"/>
      <c r="L547"/>
      <c r="M547"/>
      <c r="N547"/>
      <c r="O547"/>
      <c r="P547"/>
      <c r="Q547"/>
      <c r="R547"/>
      <c r="S547"/>
      <c r="T547"/>
      <c r="U547"/>
      <c r="V547"/>
    </row>
    <row r="548" spans="2:22" ht="15.75" customHeight="1" x14ac:dyDescent="0.2">
      <c r="B548" s="220"/>
      <c r="C548" s="221"/>
      <c r="D548"/>
      <c r="E548"/>
      <c r="F548"/>
      <c r="G548"/>
      <c r="H548"/>
      <c r="I548"/>
      <c r="J548"/>
      <c r="K548"/>
      <c r="L548"/>
      <c r="M548"/>
      <c r="N548"/>
      <c r="O548"/>
      <c r="P548"/>
      <c r="Q548"/>
      <c r="R548"/>
      <c r="S548"/>
      <c r="T548"/>
      <c r="U548"/>
      <c r="V548"/>
    </row>
    <row r="549" spans="2:22" ht="15.75" customHeight="1" x14ac:dyDescent="0.2">
      <c r="B549" s="220"/>
      <c r="C549" s="221"/>
      <c r="D549"/>
      <c r="E549"/>
      <c r="F549"/>
      <c r="G549"/>
      <c r="H549"/>
      <c r="I549"/>
      <c r="J549"/>
      <c r="K549"/>
      <c r="L549"/>
      <c r="M549"/>
      <c r="N549"/>
      <c r="O549"/>
      <c r="P549"/>
      <c r="Q549"/>
      <c r="R549"/>
      <c r="S549"/>
      <c r="T549"/>
      <c r="U549"/>
      <c r="V549"/>
    </row>
    <row r="550" spans="2:22" ht="15.75" customHeight="1" x14ac:dyDescent="0.2">
      <c r="B550" s="220"/>
      <c r="C550" s="221"/>
      <c r="D550"/>
      <c r="E550"/>
      <c r="F550"/>
      <c r="G550"/>
      <c r="H550"/>
      <c r="I550"/>
      <c r="J550"/>
      <c r="K550"/>
      <c r="L550"/>
      <c r="M550"/>
      <c r="N550"/>
      <c r="O550"/>
      <c r="P550"/>
      <c r="Q550"/>
      <c r="R550"/>
      <c r="S550"/>
      <c r="T550"/>
      <c r="U550"/>
      <c r="V550"/>
    </row>
    <row r="551" spans="2:22" ht="15.75" customHeight="1" x14ac:dyDescent="0.2">
      <c r="B551" s="220"/>
      <c r="C551" s="221"/>
      <c r="D551"/>
      <c r="E551"/>
      <c r="F551"/>
      <c r="G551"/>
      <c r="H551"/>
      <c r="I551"/>
      <c r="J551"/>
      <c r="K551"/>
      <c r="L551"/>
      <c r="M551"/>
      <c r="N551"/>
      <c r="O551"/>
      <c r="P551"/>
      <c r="Q551"/>
      <c r="R551"/>
      <c r="S551"/>
      <c r="T551"/>
      <c r="U551"/>
      <c r="V551"/>
    </row>
    <row r="552" spans="2:22" ht="15.75" customHeight="1" x14ac:dyDescent="0.2">
      <c r="B552" s="220"/>
      <c r="C552" s="221"/>
      <c r="D552"/>
      <c r="E552"/>
      <c r="F552"/>
      <c r="G552"/>
      <c r="H552"/>
      <c r="I552"/>
      <c r="J552"/>
      <c r="K552"/>
      <c r="L552"/>
      <c r="M552"/>
      <c r="N552"/>
      <c r="O552"/>
      <c r="P552"/>
      <c r="Q552"/>
      <c r="R552"/>
      <c r="S552"/>
      <c r="T552"/>
      <c r="U552"/>
      <c r="V552"/>
    </row>
    <row r="553" spans="2:22" ht="15.75" customHeight="1" x14ac:dyDescent="0.2">
      <c r="B553" s="220"/>
      <c r="C553" s="221"/>
      <c r="D553"/>
      <c r="E553"/>
      <c r="F553"/>
      <c r="G553"/>
      <c r="H553"/>
      <c r="I553"/>
      <c r="J553"/>
      <c r="K553"/>
      <c r="L553"/>
      <c r="M553"/>
      <c r="N553"/>
      <c r="O553"/>
      <c r="P553"/>
      <c r="Q553"/>
      <c r="R553"/>
      <c r="S553"/>
      <c r="T553"/>
      <c r="U553"/>
      <c r="V553"/>
    </row>
    <row r="554" spans="2:22" ht="15.75" customHeight="1" x14ac:dyDescent="0.2">
      <c r="B554" s="220"/>
      <c r="C554" s="221"/>
      <c r="D554"/>
      <c r="E554"/>
      <c r="F554"/>
      <c r="G554"/>
      <c r="H554"/>
      <c r="I554"/>
      <c r="J554"/>
      <c r="K554"/>
      <c r="L554"/>
      <c r="M554"/>
      <c r="N554"/>
      <c r="O554"/>
      <c r="P554"/>
      <c r="Q554"/>
      <c r="R554"/>
      <c r="S554"/>
      <c r="T554"/>
      <c r="U554"/>
      <c r="V554"/>
    </row>
    <row r="555" spans="2:22" ht="15.75" customHeight="1" x14ac:dyDescent="0.2">
      <c r="B555" s="220"/>
      <c r="C555" s="221"/>
      <c r="D555"/>
      <c r="E555"/>
      <c r="F555"/>
      <c r="G555"/>
      <c r="H555"/>
      <c r="I555"/>
      <c r="J555"/>
      <c r="K555"/>
      <c r="L555"/>
      <c r="M555"/>
      <c r="N555"/>
      <c r="O555"/>
      <c r="P555"/>
      <c r="Q555"/>
      <c r="R555"/>
      <c r="S555"/>
      <c r="T555"/>
      <c r="U555"/>
      <c r="V555"/>
    </row>
    <row r="556" spans="2:22" ht="15.75" customHeight="1" x14ac:dyDescent="0.2">
      <c r="B556" s="220"/>
      <c r="C556" s="221"/>
      <c r="D556"/>
      <c r="E556"/>
      <c r="F556"/>
      <c r="G556"/>
      <c r="H556"/>
      <c r="I556"/>
      <c r="J556"/>
      <c r="K556"/>
      <c r="L556"/>
      <c r="M556"/>
      <c r="N556"/>
      <c r="O556"/>
      <c r="P556"/>
      <c r="Q556"/>
      <c r="R556"/>
      <c r="S556"/>
      <c r="T556"/>
      <c r="U556"/>
      <c r="V556"/>
    </row>
    <row r="557" spans="2:22" ht="15.75" customHeight="1" x14ac:dyDescent="0.2">
      <c r="B557" s="220"/>
      <c r="C557" s="221"/>
      <c r="D557"/>
      <c r="E557"/>
      <c r="F557"/>
      <c r="G557"/>
      <c r="H557"/>
      <c r="I557"/>
      <c r="J557"/>
      <c r="K557"/>
      <c r="L557"/>
      <c r="M557"/>
      <c r="N557"/>
      <c r="O557"/>
      <c r="P557"/>
      <c r="Q557"/>
      <c r="R557"/>
      <c r="S557"/>
      <c r="T557"/>
      <c r="U557"/>
      <c r="V557"/>
    </row>
    <row r="558" spans="2:22" ht="15.75" customHeight="1" x14ac:dyDescent="0.2">
      <c r="B558" s="220"/>
      <c r="C558" s="221"/>
      <c r="D558"/>
      <c r="E558"/>
      <c r="F558"/>
      <c r="G558"/>
      <c r="H558"/>
      <c r="I558"/>
      <c r="J558"/>
      <c r="K558"/>
      <c r="L558"/>
      <c r="M558"/>
      <c r="N558"/>
      <c r="O558"/>
      <c r="P558"/>
      <c r="Q558"/>
      <c r="R558"/>
      <c r="S558"/>
      <c r="T558"/>
      <c r="U558"/>
      <c r="V558"/>
    </row>
    <row r="559" spans="2:22" ht="15.75" customHeight="1" x14ac:dyDescent="0.2">
      <c r="B559" s="220"/>
      <c r="C559" s="221"/>
      <c r="D559"/>
      <c r="E559"/>
      <c r="F559"/>
      <c r="G559"/>
      <c r="H559"/>
      <c r="I559"/>
      <c r="J559"/>
      <c r="K559"/>
      <c r="L559"/>
      <c r="M559"/>
      <c r="N559"/>
      <c r="O559"/>
      <c r="P559"/>
      <c r="Q559"/>
      <c r="R559"/>
      <c r="S559"/>
      <c r="T559"/>
      <c r="U559"/>
      <c r="V559"/>
    </row>
    <row r="560" spans="2:22" ht="15.75" customHeight="1" x14ac:dyDescent="0.2">
      <c r="B560" s="220"/>
      <c r="C560" s="221"/>
      <c r="D560"/>
      <c r="E560"/>
      <c r="F560"/>
      <c r="G560"/>
      <c r="H560"/>
      <c r="I560"/>
      <c r="J560"/>
      <c r="K560"/>
      <c r="L560"/>
      <c r="M560"/>
      <c r="N560"/>
      <c r="O560"/>
      <c r="P560"/>
      <c r="Q560"/>
      <c r="R560"/>
      <c r="S560"/>
      <c r="T560"/>
      <c r="U560"/>
      <c r="V560"/>
    </row>
    <row r="561" spans="2:22" ht="15.75" customHeight="1" x14ac:dyDescent="0.2">
      <c r="B561" s="220"/>
      <c r="C561" s="221"/>
      <c r="D561"/>
      <c r="E561"/>
      <c r="F561"/>
      <c r="G561"/>
      <c r="H561"/>
      <c r="I561"/>
      <c r="J561"/>
      <c r="K561"/>
      <c r="L561"/>
      <c r="M561"/>
      <c r="N561"/>
      <c r="O561"/>
      <c r="P561"/>
      <c r="Q561"/>
      <c r="R561"/>
      <c r="S561"/>
      <c r="T561"/>
      <c r="U561"/>
      <c r="V561"/>
    </row>
    <row r="562" spans="2:22" ht="15.75" customHeight="1" x14ac:dyDescent="0.2">
      <c r="B562" s="220"/>
      <c r="C562" s="221"/>
      <c r="D562"/>
      <c r="E562"/>
      <c r="F562"/>
      <c r="G562"/>
      <c r="H562"/>
      <c r="I562"/>
      <c r="J562"/>
      <c r="K562"/>
      <c r="L562"/>
      <c r="M562"/>
      <c r="N562"/>
      <c r="O562"/>
      <c r="P562"/>
      <c r="Q562"/>
      <c r="R562"/>
      <c r="S562"/>
      <c r="T562"/>
      <c r="U562"/>
      <c r="V562"/>
    </row>
    <row r="563" spans="2:22" ht="15.75" customHeight="1" x14ac:dyDescent="0.2">
      <c r="B563" s="220"/>
      <c r="C563" s="221"/>
      <c r="D563"/>
      <c r="E563"/>
      <c r="F563"/>
      <c r="G563"/>
      <c r="H563"/>
      <c r="I563"/>
      <c r="J563"/>
      <c r="K563"/>
      <c r="L563"/>
      <c r="M563"/>
      <c r="N563"/>
      <c r="O563"/>
      <c r="P563"/>
      <c r="Q563"/>
      <c r="R563"/>
      <c r="S563"/>
      <c r="T563"/>
      <c r="U563"/>
      <c r="V563"/>
    </row>
    <row r="564" spans="2:22" ht="15.75" customHeight="1" x14ac:dyDescent="0.2">
      <c r="B564" s="220"/>
      <c r="C564" s="221"/>
      <c r="D564"/>
      <c r="E564"/>
      <c r="F564"/>
      <c r="G564"/>
      <c r="H564"/>
      <c r="I564"/>
      <c r="J564"/>
      <c r="K564"/>
      <c r="L564"/>
      <c r="M564"/>
      <c r="N564"/>
      <c r="O564"/>
      <c r="P564"/>
      <c r="Q564"/>
      <c r="R564"/>
      <c r="S564"/>
      <c r="T564"/>
      <c r="U564"/>
      <c r="V564"/>
    </row>
    <row r="565" spans="2:22" ht="15.75" customHeight="1" x14ac:dyDescent="0.2">
      <c r="B565" s="220"/>
      <c r="C565" s="221"/>
      <c r="D565"/>
      <c r="E565"/>
      <c r="F565"/>
      <c r="G565"/>
      <c r="H565"/>
      <c r="I565"/>
      <c r="J565"/>
      <c r="K565"/>
      <c r="L565"/>
      <c r="M565"/>
      <c r="N565"/>
      <c r="O565"/>
      <c r="P565"/>
      <c r="Q565"/>
      <c r="R565"/>
      <c r="S565"/>
      <c r="T565"/>
      <c r="U565"/>
      <c r="V565"/>
    </row>
    <row r="566" spans="2:22" ht="15.75" customHeight="1" x14ac:dyDescent="0.2">
      <c r="B566" s="220"/>
      <c r="C566" s="221"/>
      <c r="D566"/>
      <c r="E566"/>
      <c r="F566"/>
      <c r="G566"/>
      <c r="H566"/>
      <c r="I566"/>
      <c r="J566"/>
      <c r="K566"/>
      <c r="L566"/>
      <c r="M566"/>
      <c r="N566"/>
      <c r="O566"/>
      <c r="P566"/>
      <c r="Q566"/>
      <c r="R566"/>
      <c r="S566"/>
      <c r="T566"/>
      <c r="U566"/>
      <c r="V566"/>
    </row>
    <row r="567" spans="2:22" ht="15.75" customHeight="1" x14ac:dyDescent="0.2">
      <c r="B567" s="220"/>
      <c r="C567" s="221"/>
      <c r="D567"/>
      <c r="E567"/>
      <c r="F567"/>
      <c r="G567"/>
      <c r="H567"/>
      <c r="I567"/>
      <c r="J567"/>
      <c r="K567"/>
      <c r="L567"/>
      <c r="M567"/>
      <c r="N567"/>
      <c r="O567"/>
      <c r="P567"/>
      <c r="Q567"/>
      <c r="R567"/>
      <c r="S567"/>
      <c r="T567"/>
      <c r="U567"/>
      <c r="V567"/>
    </row>
    <row r="568" spans="2:22" ht="15.75" customHeight="1" x14ac:dyDescent="0.2">
      <c r="B568" s="220"/>
      <c r="C568" s="221"/>
      <c r="D568"/>
      <c r="E568"/>
      <c r="F568"/>
      <c r="G568"/>
      <c r="H568"/>
      <c r="I568"/>
      <c r="J568"/>
      <c r="K568"/>
      <c r="L568"/>
      <c r="M568"/>
      <c r="N568"/>
      <c r="O568"/>
      <c r="P568"/>
      <c r="Q568"/>
      <c r="R568"/>
      <c r="S568"/>
      <c r="T568"/>
      <c r="U568"/>
      <c r="V568"/>
    </row>
    <row r="569" spans="2:22" ht="15.75" customHeight="1" x14ac:dyDescent="0.2">
      <c r="B569" s="220"/>
      <c r="C569" s="221"/>
      <c r="D569"/>
      <c r="E569"/>
      <c r="F569"/>
      <c r="G569"/>
      <c r="H569"/>
      <c r="I569"/>
      <c r="J569"/>
      <c r="K569"/>
      <c r="L569"/>
      <c r="M569"/>
      <c r="N569"/>
      <c r="O569"/>
      <c r="P569"/>
      <c r="Q569"/>
      <c r="R569"/>
      <c r="S569"/>
      <c r="T569"/>
      <c r="U569"/>
      <c r="V569"/>
    </row>
    <row r="570" spans="2:22" ht="15.75" customHeight="1" x14ac:dyDescent="0.2">
      <c r="B570" s="220"/>
      <c r="C570" s="221"/>
      <c r="D570"/>
      <c r="E570"/>
      <c r="F570"/>
      <c r="G570"/>
      <c r="H570"/>
      <c r="I570"/>
      <c r="J570"/>
      <c r="K570"/>
      <c r="L570"/>
      <c r="M570"/>
      <c r="N570"/>
      <c r="O570"/>
      <c r="P570"/>
      <c r="Q570"/>
      <c r="R570"/>
      <c r="S570"/>
      <c r="T570"/>
      <c r="U570"/>
      <c r="V570"/>
    </row>
    <row r="571" spans="2:22" ht="15.75" customHeight="1" x14ac:dyDescent="0.2">
      <c r="B571" s="220"/>
      <c r="C571" s="221"/>
      <c r="D571"/>
      <c r="E571"/>
      <c r="F571"/>
      <c r="G571"/>
      <c r="H571"/>
      <c r="I571"/>
      <c r="J571"/>
      <c r="K571"/>
      <c r="L571"/>
      <c r="M571"/>
      <c r="N571"/>
      <c r="O571"/>
      <c r="P571"/>
      <c r="Q571"/>
      <c r="R571"/>
      <c r="S571"/>
      <c r="T571"/>
      <c r="U571"/>
      <c r="V571"/>
    </row>
    <row r="572" spans="2:22" ht="15.75" customHeight="1" x14ac:dyDescent="0.2">
      <c r="B572" s="220"/>
      <c r="C572" s="221"/>
      <c r="D572"/>
      <c r="E572"/>
      <c r="F572"/>
      <c r="G572"/>
      <c r="H572"/>
      <c r="I572"/>
      <c r="J572"/>
      <c r="K572"/>
      <c r="L572"/>
      <c r="M572"/>
      <c r="N572"/>
      <c r="O572"/>
      <c r="P572"/>
      <c r="Q572"/>
      <c r="R572"/>
      <c r="S572"/>
      <c r="T572"/>
      <c r="U572"/>
      <c r="V572"/>
    </row>
    <row r="573" spans="2:22" ht="15.75" customHeight="1" x14ac:dyDescent="0.2">
      <c r="B573" s="220"/>
      <c r="C573" s="221"/>
      <c r="D573"/>
      <c r="E573"/>
      <c r="F573"/>
      <c r="G573"/>
      <c r="H573"/>
      <c r="I573"/>
      <c r="J573"/>
      <c r="K573"/>
      <c r="L573"/>
      <c r="M573"/>
      <c r="N573"/>
      <c r="O573"/>
      <c r="P573"/>
      <c r="Q573"/>
      <c r="R573"/>
      <c r="S573"/>
      <c r="T573"/>
      <c r="U573"/>
      <c r="V573"/>
    </row>
    <row r="574" spans="2:22" ht="15.75" customHeight="1" x14ac:dyDescent="0.2">
      <c r="B574" s="220"/>
      <c r="C574" s="221"/>
      <c r="D574"/>
      <c r="E574"/>
      <c r="F574"/>
      <c r="G574"/>
      <c r="H574"/>
      <c r="I574"/>
      <c r="J574"/>
      <c r="K574"/>
      <c r="L574"/>
      <c r="M574"/>
      <c r="N574"/>
      <c r="O574"/>
      <c r="P574"/>
      <c r="Q574"/>
      <c r="R574"/>
      <c r="S574"/>
      <c r="T574"/>
      <c r="U574"/>
      <c r="V574"/>
    </row>
    <row r="575" spans="2:22" ht="15.75" customHeight="1" x14ac:dyDescent="0.2">
      <c r="B575" s="220"/>
      <c r="C575" s="221"/>
      <c r="D575"/>
      <c r="E575"/>
      <c r="F575"/>
      <c r="G575"/>
      <c r="H575"/>
      <c r="I575"/>
      <c r="J575"/>
      <c r="K575"/>
      <c r="L575"/>
      <c r="M575"/>
      <c r="N575"/>
      <c r="O575"/>
      <c r="P575"/>
      <c r="Q575"/>
      <c r="R575"/>
      <c r="S575"/>
      <c r="T575"/>
      <c r="U575"/>
      <c r="V575"/>
    </row>
    <row r="576" spans="2:22" ht="15.75" customHeight="1" x14ac:dyDescent="0.2">
      <c r="B576" s="220"/>
      <c r="C576" s="221"/>
      <c r="D576"/>
      <c r="E576"/>
      <c r="F576"/>
      <c r="G576"/>
      <c r="H576"/>
      <c r="I576"/>
      <c r="J576"/>
      <c r="K576"/>
      <c r="L576"/>
      <c r="M576"/>
      <c r="N576"/>
      <c r="O576"/>
      <c r="P576"/>
      <c r="Q576"/>
      <c r="R576"/>
      <c r="S576"/>
      <c r="T576"/>
      <c r="U576"/>
      <c r="V576"/>
    </row>
    <row r="577" spans="2:22" ht="15.75" customHeight="1" x14ac:dyDescent="0.2">
      <c r="B577" s="220"/>
      <c r="C577" s="221"/>
      <c r="D577"/>
      <c r="E577"/>
      <c r="F577"/>
      <c r="G577"/>
      <c r="H577"/>
      <c r="I577"/>
      <c r="J577"/>
      <c r="K577"/>
      <c r="L577"/>
      <c r="M577"/>
      <c r="N577"/>
      <c r="O577"/>
      <c r="P577"/>
      <c r="Q577"/>
      <c r="R577"/>
      <c r="S577"/>
      <c r="T577"/>
      <c r="U577"/>
      <c r="V577"/>
    </row>
    <row r="578" spans="2:22" ht="15.75" customHeight="1" x14ac:dyDescent="0.2">
      <c r="B578" s="220"/>
      <c r="C578" s="221"/>
      <c r="D578"/>
      <c r="E578"/>
      <c r="F578"/>
      <c r="G578"/>
      <c r="H578"/>
      <c r="I578"/>
      <c r="J578"/>
      <c r="K578"/>
      <c r="L578"/>
      <c r="M578"/>
      <c r="N578"/>
      <c r="O578"/>
      <c r="P578"/>
      <c r="Q578"/>
      <c r="R578"/>
      <c r="S578"/>
      <c r="T578"/>
      <c r="U578"/>
      <c r="V578"/>
    </row>
    <row r="579" spans="2:22" ht="15.75" customHeight="1" x14ac:dyDescent="0.2">
      <c r="B579" s="220"/>
      <c r="C579" s="221"/>
      <c r="D579"/>
      <c r="E579"/>
      <c r="F579"/>
      <c r="G579"/>
      <c r="H579"/>
      <c r="I579"/>
      <c r="J579"/>
      <c r="K579"/>
      <c r="L579"/>
      <c r="M579"/>
      <c r="N579"/>
      <c r="O579"/>
      <c r="P579"/>
      <c r="Q579"/>
      <c r="R579"/>
      <c r="S579"/>
      <c r="T579"/>
      <c r="U579"/>
      <c r="V579"/>
    </row>
    <row r="580" spans="2:22" ht="15.75" customHeight="1" x14ac:dyDescent="0.2">
      <c r="B580" s="220"/>
      <c r="C580" s="221"/>
      <c r="D580"/>
      <c r="E580"/>
      <c r="F580"/>
      <c r="G580"/>
      <c r="H580"/>
      <c r="I580"/>
      <c r="J580"/>
      <c r="K580"/>
      <c r="L580"/>
      <c r="M580"/>
      <c r="N580"/>
      <c r="O580"/>
      <c r="P580"/>
      <c r="Q580"/>
      <c r="R580"/>
      <c r="S580"/>
      <c r="T580"/>
      <c r="U580"/>
      <c r="V580"/>
    </row>
    <row r="581" spans="2:22" ht="15.75" customHeight="1" x14ac:dyDescent="0.2">
      <c r="B581" s="220"/>
      <c r="C581" s="221"/>
      <c r="D581"/>
      <c r="E581"/>
      <c r="F581"/>
      <c r="G581"/>
      <c r="H581"/>
      <c r="I581"/>
      <c r="J581"/>
      <c r="K581"/>
      <c r="L581"/>
      <c r="M581"/>
      <c r="N581"/>
      <c r="O581"/>
      <c r="P581"/>
      <c r="Q581"/>
      <c r="R581"/>
      <c r="S581"/>
      <c r="T581"/>
      <c r="U581"/>
      <c r="V581"/>
    </row>
    <row r="582" spans="2:22" ht="15.75" customHeight="1" x14ac:dyDescent="0.2">
      <c r="B582" s="220"/>
      <c r="C582" s="221"/>
      <c r="D582"/>
      <c r="E582"/>
      <c r="F582"/>
      <c r="G582"/>
      <c r="H582"/>
      <c r="I582"/>
      <c r="J582"/>
      <c r="K582"/>
      <c r="L582"/>
      <c r="M582"/>
      <c r="N582"/>
      <c r="O582"/>
      <c r="P582"/>
      <c r="Q582"/>
      <c r="R582"/>
      <c r="S582"/>
      <c r="T582"/>
      <c r="U582"/>
      <c r="V582"/>
    </row>
    <row r="583" spans="2:22" ht="15.75" customHeight="1" x14ac:dyDescent="0.2">
      <c r="B583" s="220"/>
      <c r="C583" s="221"/>
      <c r="D583"/>
      <c r="E583"/>
      <c r="F583"/>
      <c r="G583"/>
      <c r="H583"/>
      <c r="I583"/>
      <c r="J583"/>
      <c r="K583"/>
      <c r="L583"/>
      <c r="M583"/>
      <c r="N583"/>
      <c r="O583"/>
      <c r="P583"/>
      <c r="Q583"/>
      <c r="R583"/>
      <c r="S583"/>
      <c r="T583"/>
      <c r="U583"/>
      <c r="V583"/>
    </row>
    <row r="584" spans="2:22" ht="15.75" customHeight="1" x14ac:dyDescent="0.2">
      <c r="B584" s="220"/>
      <c r="C584" s="221"/>
      <c r="D584"/>
      <c r="E584"/>
      <c r="F584"/>
      <c r="G584"/>
      <c r="H584"/>
      <c r="I584"/>
      <c r="J584"/>
      <c r="K584"/>
      <c r="L584"/>
      <c r="M584"/>
      <c r="N584"/>
      <c r="O584"/>
      <c r="P584"/>
      <c r="Q584"/>
      <c r="R584"/>
      <c r="S584"/>
      <c r="T584"/>
      <c r="U584"/>
      <c r="V584"/>
    </row>
    <row r="585" spans="2:22" ht="15.75" customHeight="1" x14ac:dyDescent="0.2">
      <c r="B585" s="220"/>
      <c r="C585" s="221"/>
      <c r="D585"/>
      <c r="E585"/>
      <c r="F585"/>
      <c r="G585"/>
      <c r="H585"/>
      <c r="I585"/>
      <c r="J585"/>
      <c r="K585"/>
      <c r="L585"/>
      <c r="M585"/>
      <c r="N585"/>
      <c r="O585"/>
      <c r="P585"/>
      <c r="Q585"/>
      <c r="R585"/>
      <c r="S585"/>
      <c r="T585"/>
      <c r="U585"/>
      <c r="V585"/>
    </row>
    <row r="586" spans="2:22" ht="15.75" customHeight="1" x14ac:dyDescent="0.2">
      <c r="B586" s="220"/>
      <c r="C586" s="221"/>
      <c r="D586"/>
      <c r="E586"/>
      <c r="F586"/>
      <c r="G586"/>
      <c r="H586"/>
      <c r="I586"/>
      <c r="J586"/>
      <c r="K586"/>
      <c r="L586"/>
      <c r="M586"/>
      <c r="N586"/>
      <c r="O586"/>
      <c r="P586"/>
      <c r="Q586"/>
      <c r="R586"/>
      <c r="S586"/>
      <c r="T586"/>
      <c r="U586"/>
      <c r="V586"/>
    </row>
    <row r="587" spans="2:22" ht="15.75" customHeight="1" x14ac:dyDescent="0.2">
      <c r="B587" s="220"/>
      <c r="C587" s="221"/>
      <c r="D587"/>
      <c r="E587"/>
      <c r="F587"/>
      <c r="G587"/>
      <c r="H587"/>
      <c r="I587"/>
      <c r="J587"/>
      <c r="K587"/>
      <c r="L587"/>
      <c r="M587"/>
      <c r="N587"/>
      <c r="O587"/>
      <c r="P587"/>
      <c r="Q587"/>
      <c r="R587"/>
      <c r="S587"/>
      <c r="T587"/>
      <c r="U587"/>
      <c r="V587"/>
    </row>
    <row r="588" spans="2:22" ht="15.75" customHeight="1" x14ac:dyDescent="0.2">
      <c r="B588" s="220"/>
      <c r="C588" s="221"/>
      <c r="D588"/>
      <c r="E588"/>
      <c r="F588"/>
      <c r="G588"/>
      <c r="H588"/>
      <c r="I588"/>
      <c r="J588"/>
      <c r="K588"/>
      <c r="L588"/>
      <c r="M588"/>
      <c r="N588"/>
      <c r="O588"/>
      <c r="P588"/>
      <c r="Q588"/>
      <c r="R588"/>
      <c r="S588"/>
      <c r="T588"/>
      <c r="U588"/>
      <c r="V588"/>
    </row>
    <row r="589" spans="2:22" ht="15.75" customHeight="1" x14ac:dyDescent="0.2">
      <c r="B589" s="220"/>
      <c r="C589" s="221"/>
      <c r="D589"/>
      <c r="E589"/>
      <c r="F589"/>
      <c r="G589"/>
      <c r="H589"/>
      <c r="I589"/>
      <c r="J589"/>
      <c r="K589"/>
      <c r="L589"/>
      <c r="M589"/>
      <c r="N589"/>
      <c r="O589"/>
      <c r="P589"/>
      <c r="Q589"/>
      <c r="R589"/>
      <c r="S589"/>
      <c r="T589"/>
      <c r="U589"/>
      <c r="V589"/>
    </row>
    <row r="590" spans="2:22" ht="15.75" customHeight="1" x14ac:dyDescent="0.2">
      <c r="B590" s="220"/>
      <c r="C590" s="221"/>
      <c r="D590"/>
      <c r="E590"/>
      <c r="F590"/>
      <c r="G590"/>
      <c r="H590"/>
      <c r="I590"/>
      <c r="J590"/>
      <c r="K590"/>
      <c r="L590"/>
      <c r="M590"/>
      <c r="N590"/>
      <c r="O590"/>
      <c r="P590"/>
      <c r="Q590"/>
      <c r="R590"/>
      <c r="S590"/>
      <c r="T590"/>
      <c r="U590"/>
      <c r="V590"/>
    </row>
    <row r="591" spans="2:22" ht="15.75" customHeight="1" x14ac:dyDescent="0.2">
      <c r="B591" s="220"/>
      <c r="C591" s="221"/>
      <c r="D591"/>
      <c r="E591"/>
      <c r="F591"/>
      <c r="G591"/>
      <c r="H591"/>
      <c r="I591"/>
      <c r="J591"/>
      <c r="K591"/>
      <c r="L591"/>
      <c r="M591"/>
      <c r="N591"/>
      <c r="O591"/>
      <c r="P591"/>
      <c r="Q591"/>
      <c r="R591"/>
      <c r="S591"/>
      <c r="T591"/>
      <c r="U591"/>
      <c r="V591"/>
    </row>
    <row r="592" spans="2:22" ht="15.75" customHeight="1" x14ac:dyDescent="0.2">
      <c r="B592" s="220"/>
      <c r="C592" s="221"/>
      <c r="D592"/>
      <c r="E592"/>
      <c r="F592"/>
      <c r="G592"/>
      <c r="H592"/>
      <c r="I592"/>
      <c r="J592"/>
      <c r="K592"/>
      <c r="L592"/>
      <c r="M592"/>
      <c r="N592"/>
      <c r="O592"/>
      <c r="P592"/>
      <c r="Q592"/>
      <c r="R592"/>
      <c r="S592"/>
      <c r="T592"/>
      <c r="U592"/>
      <c r="V592"/>
    </row>
    <row r="593" spans="2:22" ht="15.75" customHeight="1" x14ac:dyDescent="0.2">
      <c r="B593" s="220"/>
      <c r="C593" s="221"/>
      <c r="D593"/>
      <c r="E593"/>
      <c r="F593"/>
      <c r="G593"/>
      <c r="H593"/>
      <c r="I593"/>
      <c r="J593"/>
      <c r="K593"/>
      <c r="L593"/>
      <c r="M593"/>
      <c r="N593"/>
      <c r="O593"/>
      <c r="P593"/>
      <c r="Q593"/>
      <c r="R593"/>
      <c r="S593"/>
      <c r="T593"/>
      <c r="U593"/>
      <c r="V593"/>
    </row>
    <row r="594" spans="2:22" ht="15.75" customHeight="1" x14ac:dyDescent="0.2">
      <c r="B594" s="220"/>
      <c r="C594" s="221"/>
      <c r="D594"/>
      <c r="E594"/>
      <c r="F594"/>
      <c r="G594"/>
      <c r="H594"/>
      <c r="I594"/>
      <c r="J594"/>
      <c r="K594"/>
      <c r="L594"/>
      <c r="M594"/>
      <c r="N594"/>
      <c r="O594"/>
      <c r="P594"/>
      <c r="Q594"/>
      <c r="R594"/>
      <c r="S594"/>
      <c r="T594"/>
      <c r="U594"/>
      <c r="V594"/>
    </row>
    <row r="595" spans="2:22" ht="15.75" customHeight="1" x14ac:dyDescent="0.2">
      <c r="B595" s="220"/>
      <c r="C595" s="221"/>
      <c r="D595"/>
      <c r="E595"/>
      <c r="F595"/>
      <c r="G595"/>
      <c r="H595"/>
      <c r="I595"/>
      <c r="J595"/>
      <c r="K595"/>
      <c r="L595"/>
      <c r="M595"/>
      <c r="N595"/>
      <c r="O595"/>
      <c r="P595"/>
      <c r="Q595"/>
      <c r="R595"/>
      <c r="S595"/>
      <c r="T595"/>
      <c r="U595"/>
      <c r="V595"/>
    </row>
    <row r="596" spans="2:22" ht="15.75" customHeight="1" x14ac:dyDescent="0.2">
      <c r="B596" s="220"/>
      <c r="C596" s="221"/>
      <c r="D596"/>
      <c r="E596"/>
      <c r="F596"/>
      <c r="G596"/>
      <c r="H596"/>
      <c r="I596"/>
      <c r="J596"/>
      <c r="K596"/>
      <c r="L596"/>
      <c r="M596"/>
      <c r="N596"/>
      <c r="O596"/>
      <c r="P596"/>
      <c r="Q596"/>
      <c r="R596"/>
      <c r="S596"/>
      <c r="T596"/>
      <c r="U596"/>
      <c r="V596"/>
    </row>
    <row r="597" spans="2:22" ht="15.75" customHeight="1" x14ac:dyDescent="0.2">
      <c r="B597" s="220"/>
      <c r="C597" s="221"/>
      <c r="D597"/>
      <c r="E597"/>
      <c r="F597"/>
      <c r="G597"/>
      <c r="H597"/>
      <c r="I597"/>
      <c r="J597"/>
      <c r="K597"/>
      <c r="L597"/>
      <c r="M597"/>
      <c r="N597"/>
      <c r="O597"/>
      <c r="P597"/>
      <c r="Q597"/>
      <c r="R597"/>
      <c r="S597"/>
      <c r="T597"/>
      <c r="U597"/>
      <c r="V597"/>
    </row>
    <row r="598" spans="2:22" ht="15.75" customHeight="1" x14ac:dyDescent="0.2">
      <c r="B598" s="220"/>
      <c r="C598" s="221"/>
      <c r="D598"/>
      <c r="E598"/>
      <c r="F598"/>
      <c r="G598"/>
      <c r="H598"/>
      <c r="I598"/>
      <c r="J598"/>
      <c r="K598"/>
      <c r="L598"/>
      <c r="M598"/>
      <c r="N598"/>
      <c r="O598"/>
      <c r="P598"/>
      <c r="Q598"/>
      <c r="R598"/>
      <c r="S598"/>
      <c r="T598"/>
      <c r="U598"/>
      <c r="V598"/>
    </row>
    <row r="599" spans="2:22" ht="15.75" customHeight="1" x14ac:dyDescent="0.2">
      <c r="B599" s="220"/>
      <c r="C599" s="221"/>
      <c r="D599"/>
      <c r="E599"/>
      <c r="F599"/>
      <c r="G599"/>
      <c r="H599"/>
      <c r="I599"/>
      <c r="J599"/>
      <c r="K599"/>
      <c r="L599"/>
      <c r="M599"/>
      <c r="N599"/>
      <c r="O599"/>
      <c r="P599"/>
      <c r="Q599"/>
      <c r="R599"/>
      <c r="S599"/>
      <c r="T599"/>
      <c r="U599"/>
      <c r="V599"/>
    </row>
    <row r="600" spans="2:22" ht="15.75" customHeight="1" x14ac:dyDescent="0.2">
      <c r="B600" s="220"/>
      <c r="C600" s="221"/>
      <c r="D600"/>
      <c r="E600"/>
      <c r="F600"/>
      <c r="G600"/>
      <c r="H600"/>
      <c r="I600"/>
      <c r="J600"/>
      <c r="K600"/>
      <c r="L600"/>
      <c r="M600"/>
      <c r="N600"/>
      <c r="O600"/>
      <c r="P600"/>
      <c r="Q600"/>
      <c r="R600"/>
      <c r="S600"/>
      <c r="T600"/>
      <c r="U600"/>
      <c r="V600"/>
    </row>
    <row r="601" spans="2:22" ht="15.75" customHeight="1" x14ac:dyDescent="0.2">
      <c r="B601" s="220"/>
      <c r="C601" s="221"/>
      <c r="D601"/>
      <c r="E601"/>
      <c r="F601"/>
      <c r="G601"/>
      <c r="H601"/>
      <c r="I601"/>
      <c r="J601"/>
      <c r="K601"/>
      <c r="L601"/>
      <c r="M601"/>
      <c r="N601"/>
      <c r="O601"/>
      <c r="P601"/>
      <c r="Q601"/>
      <c r="R601"/>
      <c r="S601"/>
      <c r="T601"/>
      <c r="U601"/>
      <c r="V601"/>
    </row>
    <row r="602" spans="2:22" ht="15.75" customHeight="1" x14ac:dyDescent="0.2">
      <c r="B602" s="220"/>
      <c r="C602" s="221"/>
      <c r="D602"/>
      <c r="E602"/>
      <c r="F602"/>
      <c r="G602"/>
      <c r="H602"/>
      <c r="I602"/>
      <c r="J602"/>
      <c r="K602"/>
      <c r="L602"/>
      <c r="M602"/>
      <c r="N602"/>
      <c r="O602"/>
      <c r="P602"/>
      <c r="Q602"/>
      <c r="R602"/>
      <c r="S602"/>
      <c r="T602"/>
      <c r="U602"/>
      <c r="V602"/>
    </row>
    <row r="603" spans="2:22" ht="15.75" customHeight="1" x14ac:dyDescent="0.2">
      <c r="B603" s="220"/>
      <c r="C603" s="221"/>
      <c r="D603"/>
      <c r="E603"/>
      <c r="F603"/>
      <c r="G603"/>
      <c r="H603"/>
      <c r="I603"/>
      <c r="J603"/>
      <c r="K603"/>
      <c r="L603"/>
      <c r="M603"/>
      <c r="N603"/>
      <c r="O603"/>
      <c r="P603"/>
      <c r="Q603"/>
      <c r="R603"/>
      <c r="S603"/>
      <c r="T603"/>
      <c r="U603"/>
      <c r="V603"/>
    </row>
    <row r="604" spans="2:22" ht="15.75" customHeight="1" x14ac:dyDescent="0.2">
      <c r="B604" s="220"/>
      <c r="C604" s="221"/>
      <c r="D604"/>
      <c r="E604"/>
      <c r="F604"/>
      <c r="G604"/>
      <c r="H604"/>
      <c r="I604"/>
      <c r="J604"/>
      <c r="K604"/>
      <c r="L604"/>
      <c r="M604"/>
      <c r="N604"/>
      <c r="O604"/>
      <c r="P604"/>
      <c r="Q604"/>
      <c r="R604"/>
      <c r="S604"/>
      <c r="T604"/>
      <c r="U604"/>
      <c r="V604"/>
    </row>
    <row r="605" spans="2:22" ht="15.75" customHeight="1" x14ac:dyDescent="0.2">
      <c r="B605" s="220"/>
      <c r="C605" s="221"/>
      <c r="D605"/>
      <c r="E605"/>
      <c r="F605"/>
      <c r="G605"/>
      <c r="H605"/>
      <c r="I605"/>
      <c r="J605"/>
      <c r="K605"/>
      <c r="L605"/>
      <c r="M605"/>
      <c r="N605"/>
      <c r="O605"/>
      <c r="P605"/>
      <c r="Q605"/>
      <c r="R605"/>
      <c r="S605"/>
      <c r="T605"/>
      <c r="U605"/>
      <c r="V605"/>
    </row>
    <row r="606" spans="2:22" ht="15.75" customHeight="1" x14ac:dyDescent="0.2">
      <c r="B606" s="220"/>
      <c r="C606" s="221"/>
      <c r="D606"/>
      <c r="E606"/>
      <c r="F606"/>
      <c r="G606"/>
      <c r="H606"/>
      <c r="I606"/>
      <c r="J606"/>
      <c r="K606"/>
      <c r="L606"/>
      <c r="M606"/>
      <c r="N606"/>
      <c r="O606"/>
      <c r="P606"/>
      <c r="Q606"/>
      <c r="R606"/>
      <c r="S606"/>
      <c r="T606"/>
      <c r="U606"/>
      <c r="V606"/>
    </row>
    <row r="607" spans="2:22" ht="15.75" customHeight="1" x14ac:dyDescent="0.2">
      <c r="B607" s="220"/>
      <c r="C607" s="221"/>
      <c r="D607"/>
      <c r="E607"/>
      <c r="F607"/>
      <c r="G607"/>
      <c r="H607"/>
      <c r="I607"/>
      <c r="J607"/>
      <c r="K607"/>
      <c r="L607"/>
      <c r="M607"/>
      <c r="N607"/>
      <c r="O607"/>
      <c r="P607"/>
      <c r="Q607"/>
      <c r="R607"/>
      <c r="S607"/>
      <c r="T607"/>
      <c r="U607"/>
      <c r="V607"/>
    </row>
    <row r="608" spans="2:22" ht="15.75" customHeight="1" x14ac:dyDescent="0.2">
      <c r="B608" s="220"/>
      <c r="C608" s="221"/>
      <c r="D608"/>
      <c r="E608"/>
      <c r="F608"/>
      <c r="G608"/>
      <c r="H608"/>
      <c r="I608"/>
      <c r="J608"/>
      <c r="K608"/>
      <c r="L608"/>
      <c r="M608"/>
      <c r="N608"/>
      <c r="O608"/>
      <c r="P608"/>
      <c r="Q608"/>
      <c r="R608"/>
      <c r="S608"/>
      <c r="T608"/>
      <c r="U608"/>
      <c r="V608"/>
    </row>
    <row r="609" spans="2:22" ht="15.75" customHeight="1" x14ac:dyDescent="0.2">
      <c r="B609" s="220"/>
      <c r="C609" s="221"/>
      <c r="D609"/>
      <c r="E609"/>
      <c r="F609"/>
      <c r="G609"/>
      <c r="H609"/>
      <c r="I609"/>
      <c r="J609"/>
      <c r="K609"/>
      <c r="L609"/>
      <c r="M609"/>
      <c r="N609"/>
      <c r="O609"/>
      <c r="P609"/>
      <c r="Q609"/>
      <c r="R609"/>
      <c r="S609"/>
      <c r="T609"/>
      <c r="U609"/>
      <c r="V609"/>
    </row>
    <row r="610" spans="2:22" ht="15.75" customHeight="1" x14ac:dyDescent="0.2">
      <c r="B610" s="220"/>
      <c r="C610" s="221"/>
      <c r="D610"/>
      <c r="E610"/>
      <c r="F610"/>
      <c r="G610"/>
      <c r="H610"/>
      <c r="I610"/>
      <c r="J610"/>
      <c r="K610"/>
      <c r="L610"/>
      <c r="M610"/>
      <c r="N610"/>
      <c r="O610"/>
      <c r="P610"/>
      <c r="Q610"/>
      <c r="R610"/>
      <c r="S610"/>
      <c r="T610"/>
      <c r="U610"/>
      <c r="V610"/>
    </row>
    <row r="611" spans="2:22" ht="15.75" customHeight="1" x14ac:dyDescent="0.2">
      <c r="B611" s="220"/>
      <c r="C611" s="221"/>
      <c r="D611"/>
      <c r="E611"/>
      <c r="F611"/>
      <c r="G611"/>
      <c r="H611"/>
      <c r="I611"/>
      <c r="J611"/>
      <c r="K611"/>
      <c r="L611"/>
      <c r="M611"/>
      <c r="N611"/>
      <c r="O611"/>
      <c r="P611"/>
      <c r="Q611"/>
      <c r="R611"/>
      <c r="S611"/>
      <c r="T611"/>
      <c r="U611"/>
      <c r="V611"/>
    </row>
    <row r="612" spans="2:22" ht="15.75" customHeight="1" x14ac:dyDescent="0.2">
      <c r="B612" s="220"/>
      <c r="C612" s="221"/>
      <c r="D612"/>
      <c r="E612"/>
      <c r="F612"/>
      <c r="G612"/>
      <c r="H612"/>
      <c r="I612"/>
      <c r="J612"/>
      <c r="K612"/>
      <c r="L612"/>
      <c r="M612"/>
      <c r="N612"/>
      <c r="O612"/>
      <c r="P612"/>
      <c r="Q612"/>
      <c r="R612"/>
      <c r="S612"/>
      <c r="T612"/>
      <c r="U612"/>
      <c r="V612"/>
    </row>
    <row r="613" spans="2:22" ht="15.75" customHeight="1" x14ac:dyDescent="0.2">
      <c r="B613" s="220"/>
      <c r="C613" s="221"/>
      <c r="D613"/>
      <c r="E613"/>
      <c r="F613"/>
      <c r="G613"/>
      <c r="H613"/>
      <c r="I613"/>
      <c r="J613"/>
      <c r="K613"/>
      <c r="L613"/>
      <c r="M613"/>
      <c r="N613"/>
      <c r="O613"/>
      <c r="P613"/>
      <c r="Q613"/>
      <c r="R613"/>
      <c r="S613"/>
      <c r="T613"/>
      <c r="U613"/>
      <c r="V613"/>
    </row>
    <row r="614" spans="2:22" ht="15.75" customHeight="1" x14ac:dyDescent="0.2">
      <c r="B614" s="220"/>
      <c r="C614" s="221"/>
      <c r="D614"/>
      <c r="E614"/>
      <c r="F614"/>
      <c r="G614"/>
      <c r="H614"/>
      <c r="I614"/>
      <c r="J614"/>
      <c r="K614"/>
      <c r="L614"/>
      <c r="M614"/>
      <c r="N614"/>
      <c r="O614"/>
      <c r="P614"/>
      <c r="Q614"/>
      <c r="R614"/>
      <c r="S614"/>
      <c r="T614"/>
      <c r="U614"/>
      <c r="V614"/>
    </row>
    <row r="615" spans="2:22" ht="15.75" customHeight="1" x14ac:dyDescent="0.2">
      <c r="B615" s="220"/>
      <c r="C615" s="221"/>
      <c r="D615"/>
      <c r="E615"/>
      <c r="F615"/>
      <c r="G615"/>
      <c r="H615"/>
      <c r="I615"/>
      <c r="J615"/>
      <c r="K615"/>
      <c r="L615"/>
      <c r="M615"/>
      <c r="N615"/>
      <c r="O615"/>
      <c r="P615"/>
      <c r="Q615"/>
      <c r="R615"/>
      <c r="S615"/>
      <c r="T615"/>
      <c r="U615"/>
      <c r="V615"/>
    </row>
    <row r="616" spans="2:22" ht="15.75" customHeight="1" x14ac:dyDescent="0.2">
      <c r="B616" s="220"/>
      <c r="C616" s="221"/>
      <c r="D616"/>
      <c r="E616"/>
      <c r="F616"/>
      <c r="G616"/>
      <c r="H616"/>
      <c r="I616"/>
      <c r="J616"/>
      <c r="K616"/>
      <c r="L616"/>
      <c r="M616"/>
      <c r="N616"/>
      <c r="O616"/>
      <c r="P616"/>
      <c r="Q616"/>
      <c r="R616"/>
      <c r="S616"/>
      <c r="T616"/>
      <c r="U616"/>
      <c r="V616"/>
    </row>
    <row r="617" spans="2:22" ht="15.75" customHeight="1" x14ac:dyDescent="0.2">
      <c r="B617" s="220"/>
      <c r="C617" s="221"/>
      <c r="D617"/>
      <c r="E617"/>
      <c r="F617"/>
      <c r="G617"/>
      <c r="H617"/>
      <c r="I617"/>
      <c r="J617"/>
      <c r="K617"/>
      <c r="L617"/>
      <c r="M617"/>
      <c r="N617"/>
      <c r="O617"/>
      <c r="P617"/>
      <c r="Q617"/>
      <c r="R617"/>
      <c r="S617"/>
      <c r="T617"/>
      <c r="U617"/>
      <c r="V617"/>
    </row>
    <row r="618" spans="2:22" ht="15.75" customHeight="1" x14ac:dyDescent="0.2">
      <c r="B618" s="220"/>
      <c r="C618" s="221"/>
      <c r="D618"/>
      <c r="E618"/>
      <c r="F618"/>
      <c r="G618"/>
      <c r="H618"/>
      <c r="I618"/>
      <c r="J618"/>
      <c r="K618"/>
      <c r="L618"/>
      <c r="M618"/>
      <c r="N618"/>
      <c r="O618"/>
      <c r="P618"/>
      <c r="Q618"/>
      <c r="R618"/>
      <c r="S618"/>
      <c r="T618"/>
      <c r="U618"/>
      <c r="V618"/>
    </row>
    <row r="619" spans="2:22" ht="15.75" customHeight="1" x14ac:dyDescent="0.2">
      <c r="B619" s="220"/>
      <c r="C619" s="221"/>
      <c r="D619"/>
      <c r="E619"/>
      <c r="F619"/>
      <c r="G619"/>
      <c r="H619"/>
      <c r="I619"/>
      <c r="J619"/>
      <c r="K619"/>
      <c r="L619"/>
      <c r="M619"/>
      <c r="N619"/>
      <c r="O619"/>
      <c r="P619"/>
      <c r="Q619"/>
      <c r="R619"/>
      <c r="S619"/>
      <c r="T619"/>
      <c r="U619"/>
      <c r="V619"/>
    </row>
    <row r="620" spans="2:22" ht="15.75" customHeight="1" x14ac:dyDescent="0.2">
      <c r="B620" s="220"/>
      <c r="C620" s="221"/>
      <c r="D620"/>
      <c r="E620"/>
      <c r="F620"/>
      <c r="G620"/>
      <c r="H620"/>
      <c r="I620"/>
      <c r="J620"/>
      <c r="K620"/>
      <c r="L620"/>
      <c r="M620"/>
      <c r="N620"/>
      <c r="O620"/>
      <c r="P620"/>
      <c r="Q620"/>
      <c r="R620"/>
      <c r="S620"/>
      <c r="T620"/>
      <c r="U620"/>
      <c r="V620"/>
    </row>
    <row r="621" spans="2:22" ht="15.75" customHeight="1" x14ac:dyDescent="0.2">
      <c r="B621" s="220"/>
      <c r="C621" s="221"/>
      <c r="D621"/>
      <c r="E621"/>
      <c r="F621"/>
      <c r="G621"/>
      <c r="H621"/>
      <c r="I621"/>
      <c r="J621"/>
      <c r="K621"/>
      <c r="L621"/>
      <c r="M621"/>
      <c r="N621"/>
      <c r="O621"/>
      <c r="P621"/>
      <c r="Q621"/>
      <c r="R621"/>
      <c r="S621"/>
      <c r="T621"/>
      <c r="U621"/>
      <c r="V621"/>
    </row>
    <row r="622" spans="2:22" ht="15.75" customHeight="1" x14ac:dyDescent="0.2">
      <c r="B622" s="220"/>
      <c r="C622" s="221"/>
      <c r="D622"/>
      <c r="E622"/>
      <c r="F622"/>
      <c r="G622"/>
      <c r="H622"/>
      <c r="I622"/>
      <c r="J622"/>
      <c r="K622"/>
      <c r="L622"/>
      <c r="M622"/>
      <c r="N622"/>
      <c r="O622"/>
      <c r="P622"/>
      <c r="Q622"/>
      <c r="R622"/>
      <c r="S622"/>
      <c r="T622"/>
      <c r="U622"/>
      <c r="V622"/>
    </row>
    <row r="623" spans="2:22" ht="15.75" customHeight="1" x14ac:dyDescent="0.2">
      <c r="B623" s="220"/>
      <c r="C623" s="221"/>
      <c r="D623"/>
      <c r="E623"/>
      <c r="F623"/>
      <c r="G623"/>
      <c r="H623"/>
      <c r="I623"/>
      <c r="J623"/>
      <c r="K623"/>
      <c r="L623"/>
      <c r="M623"/>
      <c r="N623"/>
      <c r="O623"/>
      <c r="P623"/>
      <c r="Q623"/>
      <c r="R623"/>
      <c r="S623"/>
      <c r="T623"/>
      <c r="U623"/>
      <c r="V623"/>
    </row>
    <row r="624" spans="2:22" ht="15.75" customHeight="1" x14ac:dyDescent="0.2">
      <c r="B624" s="220"/>
      <c r="C624" s="221"/>
      <c r="D624"/>
      <c r="E624"/>
      <c r="F624"/>
      <c r="G624"/>
      <c r="H624"/>
      <c r="I624"/>
      <c r="J624"/>
      <c r="K624"/>
      <c r="L624"/>
      <c r="M624"/>
      <c r="N624"/>
      <c r="O624"/>
      <c r="P624"/>
      <c r="Q624"/>
      <c r="R624"/>
      <c r="S624"/>
      <c r="T624"/>
      <c r="U624"/>
      <c r="V624"/>
    </row>
    <row r="625" spans="2:22" ht="15.75" customHeight="1" x14ac:dyDescent="0.2">
      <c r="B625" s="220"/>
      <c r="C625" s="221"/>
      <c r="D625"/>
      <c r="E625"/>
      <c r="F625"/>
      <c r="G625"/>
      <c r="H625"/>
      <c r="I625"/>
      <c r="J625"/>
      <c r="K625"/>
      <c r="L625"/>
      <c r="M625"/>
      <c r="N625"/>
      <c r="O625"/>
      <c r="P625"/>
      <c r="Q625"/>
      <c r="R625"/>
      <c r="S625"/>
      <c r="T625"/>
      <c r="U625"/>
      <c r="V625"/>
    </row>
    <row r="626" spans="2:22" ht="15.75" customHeight="1" x14ac:dyDescent="0.2">
      <c r="B626" s="220"/>
      <c r="C626" s="221"/>
      <c r="D626"/>
      <c r="E626"/>
      <c r="F626"/>
      <c r="G626"/>
      <c r="H626"/>
      <c r="I626"/>
      <c r="J626"/>
      <c r="K626"/>
      <c r="L626"/>
      <c r="M626"/>
      <c r="N626"/>
      <c r="O626"/>
      <c r="P626"/>
      <c r="Q626"/>
      <c r="R626"/>
      <c r="S626"/>
      <c r="T626"/>
      <c r="U626"/>
      <c r="V626"/>
    </row>
    <row r="627" spans="2:22" ht="15.75" customHeight="1" x14ac:dyDescent="0.2">
      <c r="B627" s="220"/>
      <c r="C627" s="221"/>
      <c r="D627"/>
      <c r="E627"/>
      <c r="F627"/>
      <c r="G627"/>
      <c r="H627"/>
      <c r="I627"/>
      <c r="J627"/>
      <c r="K627"/>
      <c r="L627"/>
      <c r="M627"/>
      <c r="N627"/>
      <c r="O627"/>
      <c r="P627"/>
      <c r="Q627"/>
      <c r="R627"/>
      <c r="S627"/>
      <c r="T627"/>
      <c r="U627"/>
      <c r="V627"/>
    </row>
    <row r="628" spans="2:22" ht="15.75" customHeight="1" x14ac:dyDescent="0.2">
      <c r="B628" s="220"/>
      <c r="C628" s="221"/>
      <c r="D628"/>
      <c r="E628"/>
      <c r="F628"/>
      <c r="G628"/>
      <c r="H628"/>
      <c r="I628"/>
      <c r="J628"/>
      <c r="K628"/>
      <c r="L628"/>
      <c r="M628"/>
      <c r="N628"/>
      <c r="O628"/>
      <c r="P628"/>
      <c r="Q628"/>
      <c r="R628"/>
      <c r="S628"/>
      <c r="T628"/>
      <c r="U628"/>
      <c r="V628"/>
    </row>
    <row r="629" spans="2:22" ht="15.75" customHeight="1" x14ac:dyDescent="0.2">
      <c r="B629" s="220"/>
      <c r="C629" s="221"/>
      <c r="D629"/>
      <c r="E629"/>
      <c r="F629"/>
      <c r="G629"/>
      <c r="H629"/>
      <c r="I629"/>
      <c r="J629"/>
      <c r="K629"/>
      <c r="L629"/>
      <c r="M629"/>
      <c r="N629"/>
      <c r="O629"/>
      <c r="P629"/>
      <c r="Q629"/>
      <c r="R629"/>
      <c r="S629"/>
      <c r="T629"/>
      <c r="U629"/>
      <c r="V629"/>
    </row>
    <row r="630" spans="2:22" ht="15.75" customHeight="1" x14ac:dyDescent="0.2">
      <c r="B630" s="220"/>
      <c r="C630" s="221"/>
      <c r="D630"/>
      <c r="E630"/>
      <c r="F630"/>
      <c r="G630"/>
      <c r="H630"/>
      <c r="I630"/>
      <c r="J630"/>
      <c r="K630"/>
      <c r="L630"/>
      <c r="M630"/>
      <c r="N630"/>
      <c r="O630"/>
      <c r="P630"/>
      <c r="Q630"/>
      <c r="R630"/>
      <c r="S630"/>
      <c r="T630"/>
      <c r="U630"/>
      <c r="V630"/>
    </row>
    <row r="631" spans="2:22" ht="15.75" customHeight="1" x14ac:dyDescent="0.2">
      <c r="B631" s="220"/>
      <c r="C631" s="221"/>
      <c r="D631"/>
      <c r="E631"/>
      <c r="F631"/>
      <c r="G631"/>
      <c r="H631"/>
      <c r="I631"/>
      <c r="J631"/>
      <c r="K631"/>
      <c r="L631"/>
      <c r="M631"/>
      <c r="N631"/>
      <c r="O631"/>
      <c r="P631"/>
      <c r="Q631"/>
      <c r="R631"/>
      <c r="S631"/>
      <c r="T631"/>
      <c r="U631"/>
      <c r="V631"/>
    </row>
    <row r="632" spans="2:22" ht="15.75" customHeight="1" x14ac:dyDescent="0.2">
      <c r="B632" s="220"/>
      <c r="C632" s="221"/>
      <c r="D632"/>
      <c r="E632"/>
      <c r="F632"/>
      <c r="G632"/>
      <c r="H632"/>
      <c r="I632"/>
      <c r="J632"/>
      <c r="K632"/>
      <c r="L632"/>
      <c r="M632"/>
      <c r="N632"/>
      <c r="O632"/>
      <c r="P632"/>
      <c r="Q632"/>
      <c r="R632"/>
      <c r="S632"/>
      <c r="T632"/>
      <c r="U632"/>
      <c r="V632"/>
    </row>
    <row r="633" spans="2:22" ht="15.75" customHeight="1" x14ac:dyDescent="0.2">
      <c r="B633" s="220"/>
      <c r="C633" s="221"/>
      <c r="D633"/>
      <c r="E633"/>
      <c r="F633"/>
      <c r="G633"/>
      <c r="H633"/>
      <c r="I633"/>
      <c r="J633"/>
      <c r="K633"/>
      <c r="L633"/>
      <c r="M633"/>
      <c r="N633"/>
      <c r="O633"/>
      <c r="P633"/>
      <c r="Q633"/>
      <c r="R633"/>
      <c r="S633"/>
      <c r="T633"/>
      <c r="U633"/>
      <c r="V633"/>
    </row>
    <row r="634" spans="2:22" ht="15.75" customHeight="1" x14ac:dyDescent="0.2">
      <c r="B634" s="220"/>
      <c r="C634" s="221"/>
      <c r="D634"/>
      <c r="E634"/>
      <c r="F634"/>
      <c r="G634"/>
      <c r="H634"/>
      <c r="I634"/>
      <c r="J634"/>
      <c r="K634"/>
      <c r="L634"/>
      <c r="M634"/>
      <c r="N634"/>
      <c r="O634"/>
      <c r="P634"/>
      <c r="Q634"/>
      <c r="R634"/>
      <c r="S634"/>
      <c r="T634"/>
      <c r="U634"/>
      <c r="V634"/>
    </row>
    <row r="635" spans="2:22" ht="15.75" customHeight="1" x14ac:dyDescent="0.2">
      <c r="B635" s="220"/>
      <c r="C635" s="221"/>
      <c r="D635"/>
      <c r="E635"/>
      <c r="F635"/>
      <c r="G635"/>
      <c r="H635"/>
      <c r="I635"/>
      <c r="J635"/>
      <c r="K635"/>
      <c r="L635"/>
      <c r="M635"/>
      <c r="N635"/>
      <c r="O635"/>
      <c r="P635"/>
      <c r="Q635"/>
      <c r="R635"/>
      <c r="S635"/>
      <c r="T635"/>
      <c r="U635"/>
      <c r="V635"/>
    </row>
    <row r="636" spans="2:22" ht="15.75" customHeight="1" x14ac:dyDescent="0.2">
      <c r="B636" s="220"/>
      <c r="C636" s="221"/>
      <c r="D636"/>
      <c r="E636"/>
      <c r="F636"/>
      <c r="G636"/>
      <c r="H636"/>
      <c r="I636"/>
      <c r="J636"/>
      <c r="K636"/>
      <c r="L636"/>
      <c r="M636"/>
      <c r="N636"/>
      <c r="O636"/>
      <c r="P636"/>
      <c r="Q636"/>
      <c r="R636"/>
      <c r="S636"/>
      <c r="T636"/>
      <c r="U636"/>
      <c r="V636"/>
    </row>
    <row r="637" spans="2:22" ht="15.75" customHeight="1" x14ac:dyDescent="0.2">
      <c r="B637" s="220"/>
      <c r="C637" s="221"/>
      <c r="D637"/>
      <c r="E637"/>
      <c r="F637"/>
      <c r="G637"/>
      <c r="H637"/>
      <c r="I637"/>
      <c r="J637"/>
      <c r="K637"/>
      <c r="L637"/>
      <c r="M637"/>
      <c r="N637"/>
      <c r="O637"/>
      <c r="P637"/>
      <c r="Q637"/>
      <c r="R637"/>
      <c r="S637"/>
      <c r="T637"/>
      <c r="U637"/>
      <c r="V637"/>
    </row>
    <row r="638" spans="2:22" ht="15.75" customHeight="1" x14ac:dyDescent="0.2">
      <c r="B638" s="220"/>
      <c r="C638" s="221"/>
      <c r="D638"/>
      <c r="E638"/>
      <c r="F638"/>
      <c r="G638"/>
      <c r="H638"/>
      <c r="I638"/>
      <c r="J638"/>
      <c r="K638"/>
      <c r="L638"/>
      <c r="M638"/>
      <c r="N638"/>
      <c r="O638"/>
      <c r="P638"/>
      <c r="Q638"/>
      <c r="R638"/>
      <c r="S638"/>
      <c r="T638"/>
      <c r="U638"/>
      <c r="V638"/>
    </row>
    <row r="639" spans="2:22" ht="15.75" customHeight="1" x14ac:dyDescent="0.2">
      <c r="B639" s="220"/>
      <c r="C639" s="221"/>
      <c r="D639"/>
      <c r="E639"/>
      <c r="F639"/>
      <c r="G639"/>
      <c r="H639"/>
      <c r="I639"/>
      <c r="J639"/>
      <c r="K639"/>
      <c r="L639"/>
      <c r="M639"/>
      <c r="N639"/>
      <c r="O639"/>
      <c r="P639"/>
      <c r="Q639"/>
      <c r="R639"/>
      <c r="S639"/>
      <c r="T639"/>
      <c r="U639"/>
      <c r="V639"/>
    </row>
    <row r="640" spans="2:22" ht="15.75" customHeight="1" x14ac:dyDescent="0.2">
      <c r="B640" s="220"/>
      <c r="C640" s="221"/>
      <c r="D640"/>
      <c r="E640"/>
      <c r="F640"/>
      <c r="G640"/>
      <c r="H640"/>
      <c r="I640"/>
      <c r="J640"/>
      <c r="K640"/>
      <c r="L640"/>
      <c r="M640"/>
      <c r="N640"/>
      <c r="O640"/>
      <c r="P640"/>
      <c r="Q640"/>
      <c r="R640"/>
      <c r="S640"/>
      <c r="T640"/>
      <c r="U640"/>
      <c r="V640"/>
    </row>
    <row r="641" spans="2:22" ht="15.75" customHeight="1" x14ac:dyDescent="0.2">
      <c r="B641" s="220"/>
      <c r="C641" s="221"/>
      <c r="D641"/>
      <c r="E641"/>
      <c r="F641"/>
      <c r="G641"/>
      <c r="H641"/>
      <c r="I641"/>
      <c r="J641"/>
      <c r="K641"/>
      <c r="L641"/>
      <c r="M641"/>
      <c r="N641"/>
      <c r="O641"/>
      <c r="P641"/>
      <c r="Q641"/>
      <c r="R641"/>
      <c r="S641"/>
      <c r="T641"/>
      <c r="U641"/>
      <c r="V641"/>
    </row>
    <row r="642" spans="2:22" ht="15.75" customHeight="1" x14ac:dyDescent="0.2">
      <c r="B642" s="220"/>
      <c r="C642" s="221"/>
      <c r="D642"/>
      <c r="E642"/>
      <c r="F642"/>
      <c r="G642"/>
      <c r="H642"/>
      <c r="I642"/>
      <c r="J642"/>
      <c r="K642"/>
      <c r="L642"/>
      <c r="M642"/>
      <c r="N642"/>
      <c r="O642"/>
      <c r="P642"/>
      <c r="Q642"/>
      <c r="R642"/>
      <c r="S642"/>
      <c r="T642"/>
      <c r="U642"/>
      <c r="V642"/>
    </row>
    <row r="643" spans="2:22" ht="15.75" customHeight="1" x14ac:dyDescent="0.2">
      <c r="B643" s="220"/>
      <c r="C643" s="221"/>
      <c r="D643"/>
      <c r="E643"/>
      <c r="F643"/>
      <c r="G643"/>
      <c r="H643"/>
      <c r="I643"/>
      <c r="J643"/>
      <c r="K643"/>
      <c r="L643"/>
      <c r="M643"/>
      <c r="N643"/>
      <c r="O643"/>
      <c r="P643"/>
      <c r="Q643"/>
      <c r="R643"/>
      <c r="S643"/>
      <c r="T643"/>
      <c r="U643"/>
      <c r="V643"/>
    </row>
    <row r="644" spans="2:22" ht="15.75" customHeight="1" x14ac:dyDescent="0.2">
      <c r="B644" s="220"/>
      <c r="C644" s="221"/>
      <c r="D644"/>
      <c r="E644"/>
      <c r="F644"/>
      <c r="G644"/>
      <c r="H644"/>
      <c r="I644"/>
      <c r="J644"/>
      <c r="K644"/>
      <c r="L644"/>
      <c r="M644"/>
      <c r="N644"/>
      <c r="O644"/>
      <c r="P644"/>
      <c r="Q644"/>
      <c r="R644"/>
      <c r="S644"/>
      <c r="T644"/>
      <c r="U644"/>
      <c r="V644"/>
    </row>
    <row r="645" spans="2:22" ht="15.75" customHeight="1" x14ac:dyDescent="0.2">
      <c r="B645" s="220"/>
      <c r="C645" s="221"/>
      <c r="D645"/>
      <c r="E645"/>
      <c r="F645"/>
      <c r="G645"/>
      <c r="H645"/>
      <c r="I645"/>
      <c r="J645"/>
      <c r="K645"/>
      <c r="L645"/>
      <c r="M645"/>
      <c r="N645"/>
      <c r="O645"/>
      <c r="P645"/>
      <c r="Q645"/>
      <c r="R645"/>
      <c r="S645"/>
      <c r="T645"/>
      <c r="U645"/>
      <c r="V645"/>
    </row>
    <row r="646" spans="2:22" ht="15.75" customHeight="1" x14ac:dyDescent="0.2">
      <c r="B646" s="220"/>
      <c r="C646" s="221"/>
      <c r="D646"/>
      <c r="E646"/>
      <c r="F646"/>
      <c r="G646"/>
      <c r="H646"/>
      <c r="I646"/>
      <c r="J646"/>
      <c r="K646"/>
      <c r="L646"/>
      <c r="M646"/>
      <c r="N646"/>
      <c r="O646"/>
      <c r="P646"/>
      <c r="Q646"/>
      <c r="R646"/>
      <c r="S646"/>
      <c r="T646"/>
      <c r="U646"/>
      <c r="V646"/>
    </row>
    <row r="647" spans="2:22" ht="15.75" customHeight="1" x14ac:dyDescent="0.2">
      <c r="B647" s="220"/>
      <c r="C647" s="221"/>
      <c r="D647"/>
      <c r="E647"/>
      <c r="F647"/>
      <c r="G647"/>
      <c r="H647"/>
      <c r="I647"/>
      <c r="J647"/>
      <c r="K647"/>
      <c r="L647"/>
      <c r="M647"/>
      <c r="N647"/>
      <c r="O647"/>
      <c r="P647"/>
      <c r="Q647"/>
      <c r="R647"/>
      <c r="S647"/>
      <c r="T647"/>
      <c r="U647"/>
      <c r="V647"/>
    </row>
    <row r="648" spans="2:22" ht="15.75" customHeight="1" x14ac:dyDescent="0.2">
      <c r="B648" s="220"/>
      <c r="C648" s="221"/>
      <c r="D648"/>
      <c r="E648"/>
      <c r="F648"/>
      <c r="G648"/>
      <c r="H648"/>
      <c r="I648"/>
      <c r="J648"/>
      <c r="K648"/>
      <c r="L648"/>
      <c r="M648"/>
      <c r="N648"/>
      <c r="O648"/>
      <c r="P648"/>
      <c r="Q648"/>
      <c r="R648"/>
      <c r="S648"/>
      <c r="T648"/>
      <c r="U648"/>
      <c r="V648"/>
    </row>
    <row r="649" spans="2:22" ht="15.75" customHeight="1" x14ac:dyDescent="0.2">
      <c r="B649" s="220"/>
      <c r="C649" s="221"/>
      <c r="D649"/>
      <c r="E649"/>
      <c r="F649"/>
      <c r="G649"/>
      <c r="H649"/>
      <c r="I649"/>
      <c r="J649"/>
      <c r="K649"/>
      <c r="L649"/>
      <c r="M649"/>
      <c r="N649"/>
      <c r="O649"/>
      <c r="P649"/>
      <c r="Q649"/>
      <c r="R649"/>
      <c r="S649"/>
      <c r="T649"/>
      <c r="U649"/>
      <c r="V649"/>
    </row>
    <row r="650" spans="2:22" ht="15.75" customHeight="1" x14ac:dyDescent="0.2">
      <c r="B650" s="220"/>
      <c r="C650" s="221"/>
      <c r="D650"/>
      <c r="E650"/>
      <c r="F650"/>
      <c r="G650"/>
      <c r="H650"/>
      <c r="I650"/>
      <c r="J650"/>
      <c r="K650"/>
      <c r="L650"/>
      <c r="M650"/>
      <c r="N650"/>
      <c r="O650"/>
      <c r="P650"/>
      <c r="Q650"/>
      <c r="R650"/>
      <c r="S650"/>
      <c r="T650"/>
      <c r="U650"/>
      <c r="V650"/>
    </row>
    <row r="651" spans="2:22" ht="15.75" customHeight="1" x14ac:dyDescent="0.2">
      <c r="B651" s="220"/>
      <c r="C651" s="221"/>
      <c r="D651"/>
      <c r="E651"/>
      <c r="F651"/>
      <c r="G651"/>
      <c r="H651"/>
      <c r="I651"/>
      <c r="J651"/>
      <c r="K651"/>
      <c r="L651"/>
      <c r="M651"/>
      <c r="N651"/>
      <c r="O651"/>
      <c r="P651"/>
      <c r="Q651"/>
      <c r="R651"/>
      <c r="S651"/>
      <c r="T651"/>
      <c r="U651"/>
      <c r="V651"/>
    </row>
    <row r="652" spans="2:22" ht="15.75" customHeight="1" x14ac:dyDescent="0.2">
      <c r="B652" s="220"/>
      <c r="C652" s="221"/>
      <c r="D652"/>
      <c r="E652"/>
      <c r="F652"/>
      <c r="G652"/>
      <c r="H652"/>
      <c r="I652"/>
      <c r="J652"/>
      <c r="K652"/>
      <c r="L652"/>
      <c r="M652"/>
      <c r="N652"/>
      <c r="O652"/>
      <c r="P652"/>
      <c r="Q652"/>
      <c r="R652"/>
      <c r="S652"/>
      <c r="T652"/>
      <c r="U652"/>
      <c r="V652"/>
    </row>
    <row r="653" spans="2:22" ht="15.75" customHeight="1" x14ac:dyDescent="0.2">
      <c r="B653" s="220"/>
      <c r="C653" s="221"/>
      <c r="D653"/>
      <c r="E653"/>
      <c r="F653"/>
      <c r="G653"/>
      <c r="H653"/>
      <c r="I653"/>
      <c r="J653"/>
      <c r="K653"/>
      <c r="L653"/>
      <c r="M653"/>
      <c r="N653"/>
      <c r="O653"/>
      <c r="P653"/>
      <c r="Q653"/>
      <c r="R653"/>
      <c r="S653"/>
      <c r="T653"/>
      <c r="U653"/>
      <c r="V653"/>
    </row>
    <row r="654" spans="2:22" ht="15.75" customHeight="1" x14ac:dyDescent="0.2">
      <c r="B654" s="220"/>
      <c r="C654" s="221"/>
      <c r="D654"/>
      <c r="E654"/>
      <c r="F654"/>
      <c r="G654"/>
      <c r="H654"/>
      <c r="I654"/>
      <c r="J654"/>
      <c r="K654"/>
      <c r="L654"/>
      <c r="M654"/>
      <c r="N654"/>
      <c r="O654"/>
      <c r="P654"/>
      <c r="Q654"/>
      <c r="R654"/>
      <c r="S654"/>
      <c r="T654"/>
      <c r="U654"/>
      <c r="V654"/>
    </row>
    <row r="655" spans="2:22" ht="15.75" customHeight="1" x14ac:dyDescent="0.2">
      <c r="B655" s="220"/>
      <c r="C655" s="221"/>
      <c r="D655"/>
      <c r="E655"/>
      <c r="F655"/>
      <c r="G655"/>
      <c r="H655"/>
      <c r="I655"/>
      <c r="J655"/>
      <c r="K655"/>
      <c r="L655"/>
      <c r="M655"/>
      <c r="N655"/>
      <c r="O655"/>
      <c r="P655"/>
      <c r="Q655"/>
      <c r="R655"/>
      <c r="S655"/>
      <c r="T655"/>
      <c r="U655"/>
      <c r="V655"/>
    </row>
    <row r="656" spans="2:22" ht="15.75" customHeight="1" x14ac:dyDescent="0.2">
      <c r="B656" s="220"/>
      <c r="C656" s="221"/>
      <c r="D656"/>
      <c r="E656"/>
      <c r="F656"/>
      <c r="G656"/>
      <c r="H656"/>
      <c r="I656"/>
      <c r="J656"/>
      <c r="K656"/>
      <c r="L656"/>
      <c r="M656"/>
      <c r="N656"/>
      <c r="O656"/>
      <c r="P656"/>
      <c r="Q656"/>
      <c r="R656"/>
      <c r="S656"/>
      <c r="T656"/>
      <c r="U656"/>
      <c r="V656"/>
    </row>
    <row r="657" spans="2:22" ht="15.75" customHeight="1" x14ac:dyDescent="0.2">
      <c r="B657" s="220"/>
      <c r="C657" s="221"/>
      <c r="D657"/>
      <c r="E657"/>
      <c r="F657"/>
      <c r="G657"/>
      <c r="H657"/>
      <c r="I657"/>
      <c r="J657"/>
      <c r="K657"/>
      <c r="L657"/>
      <c r="M657"/>
      <c r="N657"/>
      <c r="O657"/>
      <c r="P657"/>
      <c r="Q657"/>
      <c r="R657"/>
      <c r="S657"/>
      <c r="T657"/>
      <c r="U657"/>
      <c r="V657"/>
    </row>
    <row r="658" spans="2:22" ht="15.75" customHeight="1" x14ac:dyDescent="0.2">
      <c r="B658" s="220"/>
      <c r="C658" s="221"/>
      <c r="D658"/>
      <c r="E658"/>
      <c r="F658"/>
      <c r="G658"/>
      <c r="H658"/>
      <c r="I658"/>
      <c r="J658"/>
      <c r="K658"/>
      <c r="L658"/>
      <c r="M658"/>
      <c r="N658"/>
      <c r="O658"/>
      <c r="P658"/>
      <c r="Q658"/>
      <c r="R658"/>
      <c r="S658"/>
      <c r="T658"/>
      <c r="U658"/>
      <c r="V658"/>
    </row>
    <row r="659" spans="2:22" ht="15.75" customHeight="1" x14ac:dyDescent="0.2">
      <c r="B659" s="220"/>
      <c r="C659" s="221"/>
      <c r="D659"/>
      <c r="E659"/>
      <c r="F659"/>
      <c r="G659"/>
      <c r="H659"/>
      <c r="I659"/>
      <c r="J659"/>
      <c r="K659"/>
      <c r="L659"/>
      <c r="M659"/>
      <c r="N659"/>
      <c r="O659"/>
      <c r="P659"/>
      <c r="Q659"/>
      <c r="R659"/>
      <c r="S659"/>
      <c r="T659"/>
      <c r="U659"/>
      <c r="V659"/>
    </row>
    <row r="660" spans="2:22" ht="15.75" customHeight="1" x14ac:dyDescent="0.2">
      <c r="B660" s="220"/>
      <c r="C660" s="221"/>
      <c r="D660"/>
      <c r="E660"/>
      <c r="F660"/>
      <c r="G660"/>
      <c r="H660"/>
      <c r="I660"/>
      <c r="J660"/>
      <c r="K660"/>
      <c r="L660"/>
      <c r="M660"/>
      <c r="N660"/>
      <c r="O660"/>
      <c r="P660"/>
      <c r="Q660"/>
      <c r="R660"/>
      <c r="S660"/>
      <c r="T660"/>
      <c r="U660"/>
      <c r="V660"/>
    </row>
    <row r="661" spans="2:22" ht="15.75" customHeight="1" x14ac:dyDescent="0.2">
      <c r="B661" s="220"/>
      <c r="C661" s="221"/>
      <c r="D661"/>
      <c r="E661"/>
      <c r="F661"/>
      <c r="G661"/>
      <c r="H661"/>
      <c r="I661"/>
      <c r="J661"/>
      <c r="K661"/>
      <c r="L661"/>
      <c r="M661"/>
      <c r="N661"/>
      <c r="O661"/>
      <c r="P661"/>
      <c r="Q661"/>
      <c r="R661"/>
      <c r="S661"/>
      <c r="T661"/>
      <c r="U661"/>
      <c r="V661"/>
    </row>
    <row r="662" spans="2:22" ht="15.75" customHeight="1" x14ac:dyDescent="0.2">
      <c r="B662" s="220"/>
      <c r="C662" s="221"/>
      <c r="D662"/>
      <c r="E662"/>
      <c r="F662"/>
      <c r="G662"/>
      <c r="H662"/>
      <c r="I662"/>
      <c r="J662"/>
      <c r="K662"/>
      <c r="L662"/>
      <c r="M662"/>
      <c r="N662"/>
      <c r="O662"/>
      <c r="P662"/>
      <c r="Q662"/>
      <c r="R662"/>
      <c r="S662"/>
      <c r="T662"/>
      <c r="U662"/>
      <c r="V662"/>
    </row>
    <row r="663" spans="2:22" ht="15.75" customHeight="1" x14ac:dyDescent="0.2">
      <c r="B663" s="220"/>
      <c r="C663" s="221"/>
      <c r="D663"/>
      <c r="E663"/>
      <c r="F663"/>
      <c r="G663"/>
      <c r="H663"/>
      <c r="I663"/>
      <c r="J663"/>
      <c r="K663"/>
      <c r="L663"/>
      <c r="M663"/>
      <c r="N663"/>
      <c r="O663"/>
      <c r="P663"/>
      <c r="Q663"/>
      <c r="R663"/>
      <c r="S663"/>
      <c r="T663"/>
      <c r="U663"/>
      <c r="V663"/>
    </row>
    <row r="664" spans="2:22" ht="15.75" customHeight="1" x14ac:dyDescent="0.2">
      <c r="B664" s="220"/>
      <c r="C664" s="221"/>
      <c r="D664"/>
      <c r="E664"/>
      <c r="F664"/>
      <c r="G664"/>
      <c r="H664"/>
      <c r="I664"/>
      <c r="J664"/>
      <c r="K664"/>
      <c r="L664"/>
      <c r="M664"/>
      <c r="N664"/>
      <c r="O664"/>
      <c r="P664"/>
      <c r="Q664"/>
      <c r="R664"/>
      <c r="S664"/>
      <c r="T664"/>
      <c r="U664"/>
      <c r="V664"/>
    </row>
    <row r="665" spans="2:22" ht="15.75" customHeight="1" x14ac:dyDescent="0.2">
      <c r="B665" s="220"/>
      <c r="C665" s="221"/>
      <c r="D665"/>
      <c r="E665"/>
      <c r="F665"/>
      <c r="G665"/>
      <c r="H665"/>
      <c r="I665"/>
      <c r="J665"/>
      <c r="K665"/>
      <c r="L665"/>
      <c r="M665"/>
      <c r="N665"/>
      <c r="O665"/>
      <c r="P665"/>
      <c r="Q665"/>
      <c r="R665"/>
      <c r="S665"/>
      <c r="T665"/>
      <c r="U665"/>
      <c r="V665"/>
    </row>
    <row r="666" spans="2:22" ht="15.75" customHeight="1" x14ac:dyDescent="0.2">
      <c r="B666" s="220"/>
      <c r="C666" s="221"/>
      <c r="D666"/>
      <c r="E666"/>
      <c r="F666"/>
      <c r="G666"/>
      <c r="H666"/>
      <c r="I666"/>
      <c r="J666"/>
      <c r="K666"/>
      <c r="L666"/>
      <c r="M666"/>
      <c r="N666"/>
      <c r="O666"/>
      <c r="P666"/>
      <c r="Q666"/>
      <c r="R666"/>
      <c r="S666"/>
      <c r="T666"/>
      <c r="U666"/>
      <c r="V666"/>
    </row>
    <row r="667" spans="2:22" ht="15.75" customHeight="1" x14ac:dyDescent="0.2">
      <c r="B667" s="220"/>
      <c r="C667" s="221"/>
      <c r="D667"/>
      <c r="E667"/>
      <c r="F667"/>
      <c r="G667"/>
      <c r="H667"/>
      <c r="I667"/>
      <c r="J667"/>
      <c r="K667"/>
      <c r="L667"/>
      <c r="M667"/>
      <c r="N667"/>
      <c r="O667"/>
      <c r="P667"/>
      <c r="Q667"/>
      <c r="R667"/>
      <c r="S667"/>
      <c r="T667"/>
      <c r="U667"/>
      <c r="V667"/>
    </row>
    <row r="668" spans="2:22" ht="15.75" customHeight="1" x14ac:dyDescent="0.2">
      <c r="B668" s="220"/>
      <c r="C668" s="221"/>
      <c r="D668"/>
      <c r="E668"/>
      <c r="F668"/>
      <c r="G668"/>
      <c r="H668"/>
      <c r="I668"/>
      <c r="J668"/>
      <c r="K668"/>
      <c r="L668"/>
      <c r="M668"/>
      <c r="N668"/>
      <c r="O668"/>
      <c r="P668"/>
      <c r="Q668"/>
      <c r="R668"/>
      <c r="S668"/>
      <c r="T668"/>
      <c r="U668"/>
      <c r="V668"/>
    </row>
    <row r="669" spans="2:22" ht="15.75" customHeight="1" x14ac:dyDescent="0.2">
      <c r="B669" s="220"/>
      <c r="C669" s="221"/>
      <c r="D669"/>
      <c r="E669"/>
      <c r="F669"/>
      <c r="G669"/>
      <c r="H669"/>
      <c r="I669"/>
      <c r="J669"/>
      <c r="K669"/>
      <c r="L669"/>
      <c r="M669"/>
      <c r="N669"/>
      <c r="O669"/>
      <c r="P669"/>
      <c r="Q669"/>
      <c r="R669"/>
      <c r="S669"/>
      <c r="T669"/>
      <c r="U669"/>
      <c r="V669"/>
    </row>
    <row r="670" spans="2:22" ht="15.75" customHeight="1" x14ac:dyDescent="0.2">
      <c r="B670" s="220"/>
      <c r="C670" s="221"/>
      <c r="D670"/>
      <c r="E670"/>
      <c r="F670"/>
      <c r="G670"/>
      <c r="H670"/>
      <c r="I670"/>
      <c r="J670"/>
      <c r="K670"/>
      <c r="L670"/>
      <c r="M670"/>
      <c r="N670"/>
      <c r="O670"/>
      <c r="P670"/>
      <c r="Q670"/>
      <c r="R670"/>
      <c r="S670"/>
      <c r="T670"/>
      <c r="U670"/>
      <c r="V670"/>
    </row>
    <row r="671" spans="2:22" ht="15.75" customHeight="1" x14ac:dyDescent="0.2">
      <c r="B671" s="220"/>
      <c r="C671" s="221"/>
      <c r="D671"/>
      <c r="E671"/>
      <c r="F671"/>
      <c r="G671"/>
      <c r="H671"/>
      <c r="I671"/>
      <c r="J671"/>
      <c r="K671"/>
      <c r="L671"/>
      <c r="M671"/>
      <c r="N671"/>
      <c r="O671"/>
      <c r="P671"/>
      <c r="Q671"/>
      <c r="R671"/>
      <c r="S671"/>
      <c r="T671"/>
      <c r="U671"/>
      <c r="V671"/>
    </row>
    <row r="672" spans="2:22" ht="15.75" customHeight="1" x14ac:dyDescent="0.2">
      <c r="B672" s="220"/>
      <c r="C672" s="221"/>
      <c r="D672"/>
      <c r="E672"/>
      <c r="F672"/>
      <c r="G672"/>
      <c r="H672"/>
      <c r="I672"/>
      <c r="J672"/>
      <c r="K672"/>
      <c r="L672"/>
      <c r="M672"/>
      <c r="N672"/>
      <c r="O672"/>
      <c r="P672"/>
      <c r="Q672"/>
      <c r="R672"/>
      <c r="S672"/>
      <c r="T672"/>
      <c r="U672"/>
      <c r="V672"/>
    </row>
    <row r="673" spans="2:22" ht="15.75" customHeight="1" x14ac:dyDescent="0.2">
      <c r="B673" s="220"/>
      <c r="C673" s="221"/>
      <c r="D673"/>
      <c r="E673"/>
      <c r="F673"/>
      <c r="G673"/>
      <c r="H673"/>
      <c r="I673"/>
      <c r="J673"/>
      <c r="K673"/>
      <c r="L673"/>
      <c r="M673"/>
      <c r="N673"/>
      <c r="O673"/>
      <c r="P673"/>
      <c r="Q673"/>
      <c r="R673"/>
      <c r="S673"/>
      <c r="T673"/>
      <c r="U673"/>
      <c r="V673"/>
    </row>
    <row r="674" spans="2:22" ht="15.75" customHeight="1" x14ac:dyDescent="0.2">
      <c r="B674" s="220"/>
      <c r="C674" s="221"/>
      <c r="D674"/>
      <c r="E674"/>
      <c r="F674"/>
      <c r="G674"/>
      <c r="H674"/>
      <c r="I674"/>
      <c r="J674"/>
      <c r="K674"/>
      <c r="L674"/>
      <c r="M674"/>
      <c r="N674"/>
      <c r="O674"/>
      <c r="P674"/>
      <c r="Q674"/>
      <c r="R674"/>
      <c r="S674"/>
      <c r="T674"/>
      <c r="U674"/>
      <c r="V674"/>
    </row>
    <row r="675" spans="2:22" ht="15.75" customHeight="1" x14ac:dyDescent="0.2">
      <c r="B675" s="220"/>
      <c r="C675" s="221"/>
      <c r="D675"/>
      <c r="E675"/>
      <c r="F675"/>
      <c r="G675"/>
      <c r="H675"/>
      <c r="I675"/>
      <c r="J675"/>
      <c r="K675"/>
      <c r="L675"/>
      <c r="M675"/>
      <c r="N675"/>
      <c r="O675"/>
      <c r="P675"/>
      <c r="Q675"/>
      <c r="R675"/>
      <c r="S675"/>
      <c r="T675"/>
      <c r="U675"/>
      <c r="V675"/>
    </row>
    <row r="676" spans="2:22" ht="15.75" customHeight="1" x14ac:dyDescent="0.2">
      <c r="B676" s="220"/>
      <c r="C676" s="221"/>
      <c r="D676"/>
      <c r="E676"/>
      <c r="F676"/>
      <c r="G676"/>
      <c r="H676"/>
      <c r="I676"/>
      <c r="J676"/>
      <c r="K676"/>
      <c r="L676"/>
      <c r="M676"/>
      <c r="N676"/>
      <c r="O676"/>
      <c r="P676"/>
      <c r="Q676"/>
      <c r="R676"/>
      <c r="S676"/>
      <c r="T676"/>
      <c r="U676"/>
      <c r="V676"/>
    </row>
    <row r="677" spans="2:22" ht="15.75" customHeight="1" x14ac:dyDescent="0.2">
      <c r="B677" s="220"/>
      <c r="C677" s="221"/>
      <c r="D677"/>
      <c r="E677"/>
      <c r="F677"/>
      <c r="G677"/>
      <c r="H677"/>
      <c r="I677"/>
      <c r="J677"/>
      <c r="K677"/>
      <c r="L677"/>
      <c r="M677"/>
      <c r="N677"/>
      <c r="O677"/>
      <c r="P677"/>
      <c r="Q677"/>
      <c r="R677"/>
      <c r="S677"/>
      <c r="T677"/>
      <c r="U677"/>
      <c r="V677"/>
    </row>
    <row r="678" spans="2:22" ht="15.75" customHeight="1" x14ac:dyDescent="0.2">
      <c r="B678" s="220"/>
      <c r="C678" s="221"/>
      <c r="D678"/>
      <c r="E678"/>
      <c r="F678"/>
      <c r="G678"/>
      <c r="H678"/>
      <c r="I678"/>
      <c r="J678"/>
      <c r="K678"/>
      <c r="L678"/>
      <c r="M678"/>
      <c r="N678"/>
      <c r="O678"/>
      <c r="P678"/>
      <c r="Q678"/>
      <c r="R678"/>
      <c r="S678"/>
      <c r="T678"/>
      <c r="U678"/>
      <c r="V678"/>
    </row>
    <row r="679" spans="2:22" ht="15.75" customHeight="1" x14ac:dyDescent="0.2">
      <c r="B679" s="220"/>
      <c r="C679" s="221"/>
      <c r="D679"/>
      <c r="E679"/>
      <c r="F679"/>
      <c r="G679"/>
      <c r="H679"/>
      <c r="I679"/>
      <c r="J679"/>
      <c r="K679"/>
      <c r="L679"/>
      <c r="M679"/>
      <c r="N679"/>
      <c r="O679"/>
      <c r="P679"/>
      <c r="Q679"/>
      <c r="R679"/>
      <c r="S679"/>
      <c r="T679"/>
      <c r="U679"/>
      <c r="V679"/>
    </row>
    <row r="680" spans="2:22" ht="15.75" customHeight="1" x14ac:dyDescent="0.2">
      <c r="B680" s="220"/>
      <c r="C680" s="221"/>
      <c r="D680"/>
      <c r="E680"/>
      <c r="F680"/>
      <c r="G680"/>
      <c r="H680"/>
      <c r="I680"/>
      <c r="J680"/>
      <c r="K680"/>
      <c r="L680"/>
      <c r="M680"/>
      <c r="N680"/>
      <c r="O680"/>
      <c r="P680"/>
      <c r="Q680"/>
      <c r="R680"/>
      <c r="S680"/>
      <c r="T680"/>
      <c r="U680"/>
      <c r="V680"/>
    </row>
    <row r="681" spans="2:22" ht="15.75" customHeight="1" x14ac:dyDescent="0.2">
      <c r="B681" s="220"/>
      <c r="C681" s="221"/>
      <c r="D681"/>
      <c r="E681"/>
      <c r="F681"/>
      <c r="G681"/>
      <c r="H681"/>
      <c r="I681"/>
      <c r="J681"/>
      <c r="K681"/>
      <c r="L681"/>
      <c r="M681"/>
      <c r="N681"/>
      <c r="O681"/>
      <c r="P681"/>
      <c r="Q681"/>
      <c r="R681"/>
      <c r="S681"/>
      <c r="T681"/>
      <c r="U681"/>
      <c r="V681"/>
    </row>
    <row r="682" spans="2:22" ht="15.75" customHeight="1" x14ac:dyDescent="0.2">
      <c r="B682" s="220"/>
      <c r="C682" s="221"/>
      <c r="D682"/>
      <c r="E682"/>
      <c r="F682"/>
      <c r="G682"/>
      <c r="H682"/>
      <c r="I682"/>
      <c r="J682"/>
      <c r="K682"/>
      <c r="L682"/>
      <c r="M682"/>
      <c r="N682"/>
      <c r="O682"/>
      <c r="P682"/>
      <c r="Q682"/>
      <c r="R682"/>
      <c r="S682"/>
      <c r="T682"/>
      <c r="U682"/>
      <c r="V682"/>
    </row>
    <row r="683" spans="2:22" ht="15.75" customHeight="1" x14ac:dyDescent="0.2">
      <c r="B683" s="220"/>
      <c r="C683" s="221"/>
      <c r="D683"/>
      <c r="E683"/>
      <c r="F683"/>
      <c r="G683"/>
      <c r="H683"/>
      <c r="I683"/>
      <c r="J683"/>
      <c r="K683"/>
      <c r="L683"/>
      <c r="M683"/>
      <c r="N683"/>
      <c r="O683"/>
      <c r="P683"/>
      <c r="Q683"/>
      <c r="R683"/>
      <c r="S683"/>
      <c r="T683"/>
      <c r="U683"/>
      <c r="V683"/>
    </row>
    <row r="684" spans="2:22" ht="15.75" customHeight="1" x14ac:dyDescent="0.2">
      <c r="B684" s="220"/>
      <c r="C684" s="221"/>
      <c r="D684"/>
      <c r="E684"/>
      <c r="F684"/>
      <c r="G684"/>
      <c r="H684"/>
      <c r="I684"/>
      <c r="J684"/>
      <c r="K684"/>
      <c r="L684"/>
      <c r="M684"/>
      <c r="N684"/>
      <c r="O684"/>
      <c r="P684"/>
      <c r="Q684"/>
      <c r="R684"/>
      <c r="S684"/>
      <c r="T684"/>
      <c r="U684"/>
      <c r="V684"/>
    </row>
    <row r="685" spans="2:22" ht="15.75" customHeight="1" x14ac:dyDescent="0.2">
      <c r="B685" s="220"/>
      <c r="C685" s="221"/>
      <c r="D685"/>
      <c r="E685"/>
      <c r="F685"/>
      <c r="G685"/>
      <c r="H685"/>
      <c r="I685"/>
      <c r="J685"/>
      <c r="K685"/>
      <c r="L685"/>
      <c r="M685"/>
      <c r="N685"/>
      <c r="O685"/>
      <c r="P685"/>
      <c r="Q685"/>
      <c r="R685"/>
      <c r="S685"/>
      <c r="T685"/>
      <c r="U685"/>
      <c r="V685"/>
    </row>
    <row r="686" spans="2:22" ht="15.75" customHeight="1" x14ac:dyDescent="0.2">
      <c r="B686" s="220"/>
      <c r="C686" s="221"/>
      <c r="D686"/>
      <c r="E686"/>
      <c r="F686"/>
      <c r="G686"/>
      <c r="H686"/>
      <c r="I686"/>
      <c r="J686"/>
      <c r="K686"/>
      <c r="L686"/>
      <c r="M686"/>
      <c r="N686"/>
      <c r="O686"/>
      <c r="P686"/>
      <c r="Q686"/>
      <c r="R686"/>
      <c r="S686"/>
      <c r="T686"/>
      <c r="U686"/>
      <c r="V686"/>
    </row>
    <row r="687" spans="2:22" ht="15.75" customHeight="1" x14ac:dyDescent="0.2">
      <c r="B687" s="220"/>
      <c r="C687" s="221"/>
      <c r="D687"/>
      <c r="E687"/>
      <c r="F687"/>
      <c r="G687"/>
      <c r="H687"/>
      <c r="I687"/>
      <c r="J687"/>
      <c r="K687"/>
      <c r="L687"/>
      <c r="M687"/>
      <c r="N687"/>
      <c r="O687"/>
      <c r="P687"/>
      <c r="Q687"/>
      <c r="R687"/>
      <c r="S687"/>
      <c r="T687"/>
      <c r="U687"/>
      <c r="V687"/>
    </row>
    <row r="688" spans="2:22" ht="15.75" customHeight="1" x14ac:dyDescent="0.2">
      <c r="B688" s="220"/>
      <c r="C688" s="221"/>
      <c r="D688"/>
      <c r="E688"/>
      <c r="F688"/>
      <c r="G688"/>
      <c r="H688"/>
      <c r="I688"/>
      <c r="J688"/>
      <c r="K688"/>
      <c r="L688"/>
      <c r="M688"/>
      <c r="N688"/>
      <c r="O688"/>
      <c r="P688"/>
      <c r="Q688"/>
      <c r="R688"/>
      <c r="S688"/>
      <c r="T688"/>
      <c r="U688"/>
      <c r="V688"/>
    </row>
    <row r="689" spans="2:22" ht="15.75" customHeight="1" x14ac:dyDescent="0.2">
      <c r="B689" s="220"/>
      <c r="C689" s="221"/>
      <c r="D689"/>
      <c r="E689"/>
      <c r="F689"/>
      <c r="G689"/>
      <c r="H689"/>
      <c r="I689"/>
      <c r="J689"/>
      <c r="K689"/>
      <c r="L689"/>
      <c r="M689"/>
      <c r="N689"/>
      <c r="O689"/>
      <c r="P689"/>
      <c r="Q689"/>
      <c r="R689"/>
      <c r="S689"/>
      <c r="T689"/>
      <c r="U689"/>
      <c r="V689"/>
    </row>
    <row r="690" spans="2:22" ht="15.75" customHeight="1" x14ac:dyDescent="0.2">
      <c r="B690" s="220"/>
      <c r="C690" s="221"/>
      <c r="D690"/>
      <c r="E690"/>
      <c r="F690"/>
      <c r="G690"/>
      <c r="H690"/>
      <c r="I690"/>
      <c r="J690"/>
      <c r="K690"/>
      <c r="L690"/>
      <c r="M690"/>
      <c r="N690"/>
      <c r="O690"/>
      <c r="P690"/>
      <c r="Q690"/>
      <c r="R690"/>
      <c r="S690"/>
      <c r="T690"/>
      <c r="U690"/>
      <c r="V690"/>
    </row>
    <row r="691" spans="2:22" ht="15.75" customHeight="1" x14ac:dyDescent="0.2">
      <c r="B691" s="220"/>
      <c r="C691" s="221"/>
      <c r="D691"/>
      <c r="E691"/>
      <c r="F691"/>
      <c r="G691"/>
      <c r="H691"/>
      <c r="I691"/>
      <c r="J691"/>
      <c r="K691"/>
      <c r="L691"/>
      <c r="M691"/>
      <c r="N691"/>
      <c r="O691"/>
      <c r="P691"/>
      <c r="Q691"/>
      <c r="R691"/>
      <c r="S691"/>
      <c r="T691"/>
      <c r="U691"/>
      <c r="V691"/>
    </row>
    <row r="692" spans="2:22" ht="15.75" customHeight="1" x14ac:dyDescent="0.2">
      <c r="B692" s="220"/>
      <c r="C692" s="221"/>
      <c r="D692"/>
      <c r="E692"/>
      <c r="F692"/>
      <c r="G692"/>
      <c r="H692"/>
      <c r="I692"/>
      <c r="J692"/>
      <c r="K692"/>
      <c r="L692"/>
      <c r="M692"/>
      <c r="N692"/>
      <c r="O692"/>
      <c r="P692"/>
      <c r="Q692"/>
      <c r="R692"/>
      <c r="S692"/>
      <c r="T692"/>
      <c r="U692"/>
      <c r="V692"/>
    </row>
    <row r="693" spans="2:22" ht="15.75" customHeight="1" x14ac:dyDescent="0.2">
      <c r="B693" s="220"/>
      <c r="C693" s="221"/>
      <c r="D693"/>
      <c r="E693"/>
      <c r="F693"/>
      <c r="G693"/>
      <c r="H693"/>
      <c r="I693"/>
      <c r="J693"/>
      <c r="K693"/>
      <c r="L693"/>
      <c r="M693"/>
      <c r="N693"/>
      <c r="O693"/>
      <c r="P693"/>
      <c r="Q693"/>
      <c r="R693"/>
      <c r="S693"/>
      <c r="T693"/>
      <c r="U693"/>
      <c r="V693"/>
    </row>
    <row r="694" spans="2:22" ht="15.75" customHeight="1" x14ac:dyDescent="0.2">
      <c r="B694" s="220"/>
      <c r="C694" s="221"/>
      <c r="D694"/>
      <c r="E694"/>
      <c r="F694"/>
      <c r="G694"/>
      <c r="H694"/>
      <c r="I694"/>
      <c r="J694"/>
      <c r="K694"/>
      <c r="L694"/>
      <c r="M694"/>
      <c r="N694"/>
      <c r="O694"/>
      <c r="P694"/>
      <c r="Q694"/>
      <c r="R694"/>
      <c r="S694"/>
      <c r="T694"/>
      <c r="U694"/>
      <c r="V694"/>
    </row>
    <row r="695" spans="2:22" ht="15.75" customHeight="1" x14ac:dyDescent="0.2">
      <c r="B695" s="220"/>
      <c r="C695" s="221"/>
      <c r="D695"/>
      <c r="E695"/>
      <c r="F695"/>
      <c r="G695"/>
      <c r="H695"/>
      <c r="I695"/>
      <c r="J695"/>
      <c r="K695"/>
      <c r="L695"/>
      <c r="M695"/>
      <c r="N695"/>
      <c r="O695"/>
      <c r="P695"/>
      <c r="Q695"/>
      <c r="R695"/>
      <c r="S695"/>
      <c r="T695"/>
      <c r="U695"/>
      <c r="V695"/>
    </row>
    <row r="696" spans="2:22" ht="15.75" customHeight="1" x14ac:dyDescent="0.2">
      <c r="B696" s="220"/>
      <c r="C696" s="221"/>
      <c r="D696"/>
      <c r="E696"/>
      <c r="F696"/>
      <c r="G696"/>
      <c r="H696"/>
      <c r="I696"/>
      <c r="J696"/>
      <c r="K696"/>
      <c r="L696"/>
      <c r="M696"/>
      <c r="N696"/>
      <c r="O696"/>
      <c r="P696"/>
      <c r="Q696"/>
      <c r="R696"/>
      <c r="S696"/>
      <c r="T696"/>
      <c r="U696"/>
      <c r="V696"/>
    </row>
    <row r="697" spans="2:22" ht="15.75" customHeight="1" x14ac:dyDescent="0.2">
      <c r="B697" s="220"/>
      <c r="C697" s="221"/>
      <c r="D697"/>
      <c r="E697"/>
      <c r="F697"/>
      <c r="G697"/>
      <c r="H697"/>
      <c r="I697"/>
      <c r="J697"/>
      <c r="K697"/>
      <c r="L697"/>
      <c r="M697"/>
      <c r="N697"/>
      <c r="O697"/>
      <c r="P697"/>
      <c r="Q697"/>
      <c r="R697"/>
      <c r="S697"/>
      <c r="T697"/>
      <c r="U697"/>
      <c r="V697"/>
    </row>
    <row r="698" spans="2:22" ht="15.75" customHeight="1" x14ac:dyDescent="0.2">
      <c r="B698" s="220"/>
      <c r="C698" s="221"/>
      <c r="D698"/>
      <c r="E698"/>
      <c r="F698"/>
      <c r="G698"/>
      <c r="H698"/>
      <c r="I698"/>
      <c r="J698"/>
      <c r="K698"/>
      <c r="L698"/>
      <c r="M698"/>
      <c r="N698"/>
      <c r="O698"/>
      <c r="P698"/>
      <c r="Q698"/>
      <c r="R698"/>
      <c r="S698"/>
      <c r="T698"/>
      <c r="U698"/>
      <c r="V698"/>
    </row>
    <row r="699" spans="2:22" ht="15.75" customHeight="1" x14ac:dyDescent="0.2">
      <c r="B699" s="220"/>
      <c r="C699" s="221"/>
      <c r="D699"/>
      <c r="E699"/>
      <c r="F699"/>
      <c r="G699"/>
      <c r="H699"/>
      <c r="I699"/>
      <c r="J699"/>
      <c r="K699"/>
      <c r="L699"/>
      <c r="M699"/>
      <c r="N699"/>
      <c r="O699"/>
      <c r="P699"/>
      <c r="Q699"/>
      <c r="R699"/>
      <c r="S699"/>
      <c r="T699"/>
      <c r="U699"/>
      <c r="V699"/>
    </row>
    <row r="700" spans="2:22" ht="15.75" customHeight="1" x14ac:dyDescent="0.2">
      <c r="B700" s="220"/>
      <c r="C700" s="221"/>
      <c r="D700"/>
      <c r="E700"/>
      <c r="F700"/>
      <c r="G700"/>
      <c r="H700"/>
      <c r="I700"/>
      <c r="J700"/>
      <c r="K700"/>
      <c r="L700"/>
      <c r="M700"/>
      <c r="N700"/>
      <c r="O700"/>
      <c r="P700"/>
      <c r="Q700"/>
      <c r="R700"/>
      <c r="S700"/>
      <c r="T700"/>
      <c r="U700"/>
      <c r="V700"/>
    </row>
    <row r="701" spans="2:22" ht="15.75" customHeight="1" x14ac:dyDescent="0.2">
      <c r="B701" s="220"/>
      <c r="C701" s="221"/>
      <c r="D701"/>
      <c r="E701"/>
      <c r="F701"/>
      <c r="G701"/>
      <c r="H701"/>
      <c r="I701"/>
      <c r="J701"/>
      <c r="K701"/>
      <c r="L701"/>
      <c r="M701"/>
      <c r="N701"/>
      <c r="O701"/>
      <c r="P701"/>
      <c r="Q701"/>
      <c r="R701"/>
      <c r="S701"/>
      <c r="T701"/>
      <c r="U701"/>
      <c r="V701"/>
    </row>
    <row r="702" spans="2:22" ht="15.75" customHeight="1" x14ac:dyDescent="0.2">
      <c r="B702" s="220"/>
      <c r="C702" s="221"/>
      <c r="D702"/>
      <c r="E702"/>
      <c r="F702"/>
      <c r="G702"/>
      <c r="H702"/>
      <c r="I702"/>
      <c r="J702"/>
      <c r="K702"/>
      <c r="L702"/>
      <c r="M702"/>
      <c r="N702"/>
      <c r="O702"/>
      <c r="P702"/>
      <c r="Q702"/>
      <c r="R702"/>
      <c r="S702"/>
      <c r="T702"/>
      <c r="U702"/>
      <c r="V702"/>
    </row>
    <row r="703" spans="2:22" ht="15.75" customHeight="1" x14ac:dyDescent="0.2">
      <c r="B703" s="220"/>
      <c r="C703" s="221"/>
      <c r="D703"/>
      <c r="E703"/>
      <c r="F703"/>
      <c r="G703"/>
      <c r="H703"/>
      <c r="I703"/>
      <c r="J703"/>
      <c r="K703"/>
      <c r="L703"/>
      <c r="M703"/>
      <c r="N703"/>
      <c r="O703"/>
      <c r="P703"/>
      <c r="Q703"/>
      <c r="R703"/>
      <c r="S703"/>
      <c r="T703"/>
      <c r="U703"/>
      <c r="V703"/>
    </row>
    <row r="704" spans="2:22" ht="15.75" customHeight="1" x14ac:dyDescent="0.2">
      <c r="B704" s="220"/>
      <c r="C704" s="221"/>
      <c r="D704"/>
      <c r="E704"/>
      <c r="F704"/>
      <c r="G704"/>
      <c r="H704"/>
      <c r="I704"/>
      <c r="J704"/>
      <c r="K704"/>
      <c r="L704"/>
      <c r="M704"/>
      <c r="N704"/>
      <c r="O704"/>
      <c r="P704"/>
      <c r="Q704"/>
      <c r="R704"/>
      <c r="S704"/>
      <c r="T704"/>
      <c r="U704"/>
      <c r="V704"/>
    </row>
    <row r="705" spans="2:22" ht="15.75" customHeight="1" x14ac:dyDescent="0.2">
      <c r="B705" s="220"/>
      <c r="C705" s="221"/>
      <c r="D705"/>
      <c r="E705"/>
      <c r="F705"/>
      <c r="G705"/>
      <c r="H705"/>
      <c r="I705"/>
      <c r="J705"/>
      <c r="K705"/>
      <c r="L705"/>
      <c r="M705"/>
      <c r="N705"/>
      <c r="O705"/>
      <c r="P705"/>
      <c r="Q705"/>
      <c r="R705"/>
      <c r="S705"/>
      <c r="T705"/>
      <c r="U705"/>
      <c r="V705"/>
    </row>
    <row r="706" spans="2:22" ht="15.75" customHeight="1" x14ac:dyDescent="0.2">
      <c r="B706" s="220"/>
      <c r="C706" s="221"/>
      <c r="D706"/>
      <c r="E706"/>
      <c r="F706"/>
      <c r="G706"/>
      <c r="H706"/>
      <c r="I706"/>
      <c r="J706"/>
      <c r="K706"/>
      <c r="L706"/>
      <c r="M706"/>
      <c r="N706"/>
      <c r="O706"/>
      <c r="P706"/>
      <c r="Q706"/>
      <c r="R706"/>
      <c r="S706"/>
      <c r="T706"/>
      <c r="U706"/>
      <c r="V706"/>
    </row>
    <row r="707" spans="2:22" ht="15.75" customHeight="1" x14ac:dyDescent="0.2">
      <c r="B707" s="220"/>
      <c r="C707" s="221"/>
      <c r="D707"/>
      <c r="E707"/>
      <c r="F707"/>
      <c r="G707"/>
      <c r="H707"/>
      <c r="I707"/>
      <c r="J707"/>
      <c r="K707"/>
      <c r="L707"/>
      <c r="M707"/>
      <c r="N707"/>
      <c r="O707"/>
      <c r="P707"/>
      <c r="Q707"/>
      <c r="R707"/>
      <c r="S707"/>
      <c r="T707"/>
      <c r="U707"/>
      <c r="V707"/>
    </row>
    <row r="708" spans="2:22" ht="15.75" customHeight="1" x14ac:dyDescent="0.2">
      <c r="B708" s="220"/>
      <c r="C708" s="221"/>
      <c r="D708"/>
      <c r="E708"/>
      <c r="F708"/>
      <c r="G708"/>
      <c r="H708"/>
      <c r="I708"/>
      <c r="J708"/>
      <c r="K708"/>
      <c r="L708"/>
      <c r="M708"/>
      <c r="N708"/>
      <c r="O708"/>
      <c r="P708"/>
      <c r="Q708"/>
      <c r="R708"/>
      <c r="S708"/>
      <c r="T708"/>
      <c r="U708"/>
      <c r="V708"/>
    </row>
    <row r="709" spans="2:22" ht="15.75" customHeight="1" x14ac:dyDescent="0.2">
      <c r="B709" s="220"/>
      <c r="C709" s="221"/>
      <c r="D709"/>
      <c r="E709"/>
      <c r="F709"/>
      <c r="G709"/>
      <c r="H709"/>
      <c r="I709"/>
      <c r="J709"/>
      <c r="K709"/>
      <c r="L709"/>
      <c r="M709"/>
      <c r="N709"/>
      <c r="O709"/>
      <c r="P709"/>
      <c r="Q709"/>
      <c r="R709"/>
      <c r="S709"/>
      <c r="T709"/>
      <c r="U709"/>
      <c r="V709"/>
    </row>
    <row r="710" spans="2:22" ht="15.75" customHeight="1" x14ac:dyDescent="0.2">
      <c r="B710" s="220"/>
      <c r="C710" s="221"/>
      <c r="D710"/>
      <c r="E710"/>
      <c r="F710"/>
      <c r="G710"/>
      <c r="H710"/>
      <c r="I710"/>
      <c r="J710"/>
      <c r="K710"/>
      <c r="L710"/>
      <c r="M710"/>
      <c r="N710"/>
      <c r="O710"/>
      <c r="P710"/>
      <c r="Q710"/>
      <c r="R710"/>
      <c r="S710"/>
      <c r="T710"/>
      <c r="U710"/>
      <c r="V710"/>
    </row>
    <row r="711" spans="2:22" ht="15.75" customHeight="1" x14ac:dyDescent="0.2">
      <c r="B711" s="220"/>
      <c r="C711" s="221"/>
      <c r="D711"/>
      <c r="E711"/>
      <c r="F711"/>
      <c r="G711"/>
      <c r="H711"/>
      <c r="I711"/>
      <c r="J711"/>
      <c r="K711"/>
      <c r="L711"/>
      <c r="M711"/>
      <c r="N711"/>
      <c r="O711"/>
      <c r="P711"/>
      <c r="Q711"/>
      <c r="R711"/>
      <c r="S711"/>
      <c r="T711"/>
      <c r="U711"/>
      <c r="V711"/>
    </row>
    <row r="712" spans="2:22" ht="15.75" customHeight="1" x14ac:dyDescent="0.2">
      <c r="B712" s="220"/>
      <c r="C712" s="221"/>
      <c r="D712"/>
      <c r="E712"/>
      <c r="F712"/>
      <c r="G712"/>
      <c r="H712"/>
      <c r="I712"/>
      <c r="J712"/>
      <c r="K712"/>
      <c r="L712"/>
      <c r="M712"/>
      <c r="N712"/>
      <c r="O712"/>
      <c r="P712"/>
      <c r="Q712"/>
      <c r="R712"/>
      <c r="S712"/>
      <c r="T712"/>
      <c r="U712"/>
      <c r="V712"/>
    </row>
    <row r="713" spans="2:22" ht="15.75" customHeight="1" x14ac:dyDescent="0.2">
      <c r="B713" s="220"/>
      <c r="C713" s="221"/>
      <c r="D713"/>
      <c r="E713"/>
      <c r="F713"/>
      <c r="G713"/>
      <c r="H713"/>
      <c r="I713"/>
      <c r="J713"/>
      <c r="K713"/>
      <c r="L713"/>
      <c r="M713"/>
      <c r="N713"/>
      <c r="O713"/>
      <c r="P713"/>
      <c r="Q713"/>
      <c r="R713"/>
      <c r="S713"/>
      <c r="T713"/>
      <c r="U713"/>
      <c r="V713"/>
    </row>
    <row r="714" spans="2:22" ht="15.75" customHeight="1" x14ac:dyDescent="0.2">
      <c r="B714" s="220"/>
      <c r="C714" s="221"/>
      <c r="D714"/>
      <c r="E714"/>
      <c r="F714"/>
      <c r="G714"/>
      <c r="H714"/>
      <c r="I714"/>
      <c r="J714"/>
      <c r="K714"/>
      <c r="L714"/>
      <c r="M714"/>
      <c r="N714"/>
      <c r="O714"/>
      <c r="P714"/>
      <c r="Q714"/>
      <c r="R714"/>
      <c r="S714"/>
      <c r="T714"/>
      <c r="U714"/>
      <c r="V714"/>
    </row>
    <row r="715" spans="2:22" ht="15.75" customHeight="1" x14ac:dyDescent="0.2">
      <c r="B715" s="220"/>
      <c r="C715" s="221"/>
      <c r="D715"/>
      <c r="E715"/>
      <c r="F715"/>
      <c r="G715"/>
      <c r="H715"/>
      <c r="I715"/>
      <c r="J715"/>
      <c r="K715"/>
      <c r="L715"/>
      <c r="M715"/>
      <c r="N715"/>
      <c r="O715"/>
      <c r="P715"/>
      <c r="Q715"/>
      <c r="R715"/>
      <c r="S715"/>
      <c r="T715"/>
      <c r="U715"/>
      <c r="V715"/>
    </row>
    <row r="716" spans="2:22" ht="15.75" customHeight="1" x14ac:dyDescent="0.2">
      <c r="B716" s="220"/>
      <c r="C716" s="221"/>
      <c r="D716"/>
      <c r="E716"/>
      <c r="F716"/>
      <c r="G716"/>
      <c r="H716"/>
      <c r="I716"/>
      <c r="J716"/>
      <c r="K716"/>
      <c r="L716"/>
      <c r="M716"/>
      <c r="N716"/>
      <c r="O716"/>
      <c r="P716"/>
      <c r="Q716"/>
      <c r="R716"/>
      <c r="S716"/>
      <c r="T716"/>
      <c r="U716"/>
      <c r="V716"/>
    </row>
    <row r="717" spans="2:22" ht="15.75" customHeight="1" x14ac:dyDescent="0.2">
      <c r="B717" s="220"/>
      <c r="C717" s="221"/>
      <c r="D717"/>
      <c r="E717"/>
      <c r="F717"/>
      <c r="G717"/>
      <c r="H717"/>
      <c r="I717"/>
      <c r="J717"/>
      <c r="K717"/>
      <c r="L717"/>
      <c r="M717"/>
      <c r="N717"/>
      <c r="O717"/>
      <c r="P717"/>
      <c r="Q717"/>
      <c r="R717"/>
      <c r="S717"/>
      <c r="T717"/>
      <c r="U717"/>
      <c r="V717"/>
    </row>
    <row r="718" spans="2:22" ht="15.75" customHeight="1" x14ac:dyDescent="0.2">
      <c r="B718" s="220"/>
      <c r="C718" s="221"/>
      <c r="D718"/>
      <c r="E718"/>
      <c r="F718"/>
      <c r="G718"/>
      <c r="H718"/>
      <c r="I718"/>
      <c r="J718"/>
      <c r="K718"/>
      <c r="L718"/>
      <c r="M718"/>
      <c r="N718"/>
      <c r="O718"/>
      <c r="P718"/>
      <c r="Q718"/>
      <c r="R718"/>
      <c r="S718"/>
      <c r="T718"/>
      <c r="U718"/>
      <c r="V718"/>
    </row>
    <row r="719" spans="2:22" ht="15.75" customHeight="1" x14ac:dyDescent="0.2">
      <c r="B719" s="220"/>
      <c r="C719" s="221"/>
      <c r="D719"/>
      <c r="E719"/>
      <c r="F719"/>
      <c r="G719"/>
      <c r="H719"/>
      <c r="I719"/>
      <c r="J719"/>
      <c r="K719"/>
      <c r="L719"/>
      <c r="M719"/>
      <c r="N719"/>
      <c r="O719"/>
      <c r="P719"/>
      <c r="Q719"/>
      <c r="R719"/>
      <c r="S719"/>
      <c r="T719"/>
      <c r="U719"/>
      <c r="V719"/>
    </row>
    <row r="720" spans="2:22" ht="15.75" customHeight="1" x14ac:dyDescent="0.2">
      <c r="B720" s="220"/>
      <c r="C720" s="221"/>
      <c r="D720"/>
      <c r="E720"/>
      <c r="F720"/>
      <c r="G720"/>
      <c r="H720"/>
      <c r="I720"/>
      <c r="J720"/>
      <c r="K720"/>
      <c r="L720"/>
      <c r="M720"/>
      <c r="N720"/>
      <c r="O720"/>
      <c r="P720"/>
      <c r="Q720"/>
      <c r="R720"/>
      <c r="S720"/>
      <c r="T720"/>
      <c r="U720"/>
      <c r="V720"/>
    </row>
    <row r="721" spans="2:22" ht="15.75" customHeight="1" x14ac:dyDescent="0.2">
      <c r="B721" s="220"/>
      <c r="C721" s="221"/>
      <c r="D721"/>
      <c r="E721"/>
      <c r="F721"/>
      <c r="G721"/>
      <c r="H721"/>
      <c r="I721"/>
      <c r="J721"/>
      <c r="K721"/>
      <c r="L721"/>
      <c r="M721"/>
      <c r="N721"/>
      <c r="O721"/>
      <c r="P721"/>
      <c r="Q721"/>
      <c r="R721"/>
      <c r="S721"/>
      <c r="T721"/>
      <c r="U721"/>
      <c r="V721"/>
    </row>
    <row r="722" spans="2:22" ht="15.75" customHeight="1" x14ac:dyDescent="0.2">
      <c r="B722" s="220"/>
      <c r="C722" s="221"/>
      <c r="D722"/>
      <c r="E722"/>
      <c r="F722"/>
      <c r="G722"/>
      <c r="H722"/>
      <c r="I722"/>
      <c r="J722"/>
      <c r="K722"/>
      <c r="L722"/>
      <c r="M722"/>
      <c r="N722"/>
      <c r="O722"/>
      <c r="P722"/>
      <c r="Q722"/>
      <c r="R722"/>
      <c r="S722"/>
      <c r="T722"/>
      <c r="U722"/>
      <c r="V722"/>
    </row>
    <row r="723" spans="2:22" ht="15.75" customHeight="1" x14ac:dyDescent="0.2">
      <c r="B723" s="220"/>
      <c r="C723" s="221"/>
      <c r="D723"/>
      <c r="E723"/>
      <c r="F723"/>
      <c r="G723"/>
      <c r="H723"/>
      <c r="I723"/>
      <c r="J723"/>
      <c r="K723"/>
      <c r="L723"/>
      <c r="M723"/>
      <c r="N723"/>
      <c r="O723"/>
      <c r="P723"/>
      <c r="Q723"/>
      <c r="R723"/>
      <c r="S723"/>
      <c r="T723"/>
      <c r="U723"/>
      <c r="V723"/>
    </row>
    <row r="724" spans="2:22" ht="15.75" customHeight="1" x14ac:dyDescent="0.2">
      <c r="B724" s="220"/>
      <c r="C724" s="221"/>
      <c r="D724"/>
      <c r="E724"/>
      <c r="F724"/>
      <c r="G724"/>
      <c r="H724"/>
      <c r="I724"/>
      <c r="J724"/>
      <c r="K724"/>
      <c r="L724"/>
      <c r="M724"/>
      <c r="N724"/>
      <c r="O724"/>
      <c r="P724"/>
      <c r="Q724"/>
      <c r="R724"/>
      <c r="S724"/>
      <c r="T724"/>
      <c r="U724"/>
      <c r="V724"/>
    </row>
    <row r="725" spans="2:22" ht="15.75" customHeight="1" x14ac:dyDescent="0.2">
      <c r="B725" s="220"/>
      <c r="C725" s="221"/>
      <c r="D725"/>
      <c r="E725"/>
      <c r="F725"/>
      <c r="G725"/>
      <c r="H725"/>
      <c r="I725"/>
      <c r="J725"/>
      <c r="K725"/>
      <c r="L725"/>
      <c r="M725"/>
      <c r="N725"/>
      <c r="O725"/>
      <c r="P725"/>
      <c r="Q725"/>
      <c r="R725"/>
      <c r="S725"/>
      <c r="T725"/>
      <c r="U725"/>
      <c r="V725"/>
    </row>
    <row r="726" spans="2:22" ht="15.75" customHeight="1" x14ac:dyDescent="0.2">
      <c r="B726" s="220"/>
      <c r="C726" s="221"/>
      <c r="D726"/>
      <c r="E726"/>
      <c r="F726"/>
      <c r="G726"/>
      <c r="H726"/>
      <c r="I726"/>
      <c r="J726"/>
      <c r="K726"/>
      <c r="L726"/>
      <c r="M726"/>
      <c r="N726"/>
      <c r="O726"/>
      <c r="P726"/>
      <c r="Q726"/>
      <c r="R726"/>
      <c r="S726"/>
      <c r="T726"/>
      <c r="U726"/>
      <c r="V726"/>
    </row>
    <row r="727" spans="2:22" ht="15.75" customHeight="1" x14ac:dyDescent="0.2">
      <c r="B727" s="220"/>
      <c r="C727" s="221"/>
      <c r="D727"/>
      <c r="E727"/>
      <c r="F727"/>
      <c r="G727"/>
      <c r="H727"/>
      <c r="I727"/>
      <c r="J727"/>
      <c r="K727"/>
      <c r="L727"/>
      <c r="M727"/>
      <c r="N727"/>
      <c r="O727"/>
      <c r="P727"/>
      <c r="Q727"/>
      <c r="R727"/>
      <c r="S727"/>
      <c r="T727"/>
      <c r="U727"/>
      <c r="V727"/>
    </row>
    <row r="728" spans="2:22" ht="15.75" customHeight="1" x14ac:dyDescent="0.2">
      <c r="B728" s="220"/>
      <c r="C728" s="221"/>
      <c r="D728"/>
      <c r="E728"/>
      <c r="F728"/>
      <c r="G728"/>
      <c r="H728"/>
      <c r="I728"/>
      <c r="J728"/>
      <c r="K728"/>
      <c r="L728"/>
      <c r="M728"/>
      <c r="N728"/>
      <c r="O728"/>
      <c r="P728"/>
      <c r="Q728"/>
      <c r="R728"/>
      <c r="S728"/>
      <c r="T728"/>
      <c r="U728"/>
      <c r="V728"/>
    </row>
    <row r="729" spans="2:22" ht="15.75" customHeight="1" x14ac:dyDescent="0.2">
      <c r="B729" s="220"/>
      <c r="C729" s="221"/>
      <c r="D729"/>
      <c r="E729"/>
      <c r="F729"/>
      <c r="G729"/>
      <c r="H729"/>
      <c r="I729"/>
      <c r="J729"/>
      <c r="K729"/>
      <c r="L729"/>
      <c r="M729"/>
      <c r="N729"/>
      <c r="O729"/>
      <c r="P729"/>
      <c r="Q729"/>
      <c r="R729"/>
      <c r="S729"/>
      <c r="T729"/>
      <c r="U729"/>
      <c r="V729"/>
    </row>
    <row r="730" spans="2:22" ht="15.75" customHeight="1" x14ac:dyDescent="0.2">
      <c r="B730" s="220"/>
      <c r="C730" s="221"/>
      <c r="D730"/>
      <c r="E730"/>
      <c r="F730"/>
      <c r="G730"/>
      <c r="H730"/>
      <c r="I730"/>
      <c r="J730"/>
      <c r="K730"/>
      <c r="L730"/>
      <c r="M730"/>
      <c r="N730"/>
      <c r="O730"/>
      <c r="P730"/>
      <c r="Q730"/>
      <c r="R730"/>
      <c r="S730"/>
      <c r="T730"/>
      <c r="U730"/>
      <c r="V730"/>
    </row>
    <row r="731" spans="2:22" ht="15.75" customHeight="1" x14ac:dyDescent="0.2">
      <c r="B731" s="220"/>
      <c r="C731" s="221"/>
      <c r="D731"/>
      <c r="E731"/>
      <c r="F731"/>
      <c r="G731"/>
      <c r="H731"/>
      <c r="I731"/>
      <c r="J731"/>
      <c r="K731"/>
      <c r="L731"/>
      <c r="M731"/>
      <c r="N731"/>
      <c r="O731"/>
      <c r="P731"/>
      <c r="Q731"/>
      <c r="R731"/>
      <c r="S731"/>
      <c r="T731"/>
      <c r="U731"/>
      <c r="V731"/>
    </row>
    <row r="732" spans="2:22" ht="15.75" customHeight="1" x14ac:dyDescent="0.2">
      <c r="B732" s="220"/>
      <c r="C732" s="221"/>
      <c r="D732"/>
      <c r="E732"/>
      <c r="F732"/>
      <c r="G732"/>
      <c r="H732"/>
      <c r="I732"/>
      <c r="J732"/>
      <c r="K732"/>
      <c r="L732"/>
      <c r="M732"/>
      <c r="N732"/>
      <c r="O732"/>
      <c r="P732"/>
      <c r="Q732"/>
      <c r="R732"/>
      <c r="S732"/>
      <c r="T732"/>
      <c r="U732"/>
      <c r="V732"/>
    </row>
    <row r="733" spans="2:22" ht="15.75" customHeight="1" x14ac:dyDescent="0.2">
      <c r="B733" s="220"/>
      <c r="C733" s="221"/>
      <c r="D733"/>
      <c r="E733"/>
      <c r="F733"/>
      <c r="G733"/>
      <c r="H733"/>
      <c r="I733"/>
      <c r="J733"/>
      <c r="K733"/>
      <c r="L733"/>
      <c r="M733"/>
      <c r="N733"/>
      <c r="O733"/>
      <c r="P733"/>
      <c r="Q733"/>
      <c r="R733"/>
      <c r="S733"/>
      <c r="T733"/>
      <c r="U733"/>
      <c r="V733"/>
    </row>
    <row r="734" spans="2:22" ht="15.75" customHeight="1" x14ac:dyDescent="0.2">
      <c r="B734" s="220"/>
      <c r="C734" s="221"/>
      <c r="D734"/>
      <c r="E734"/>
      <c r="F734"/>
      <c r="G734"/>
      <c r="H734"/>
      <c r="I734"/>
      <c r="J734"/>
      <c r="K734"/>
      <c r="L734"/>
      <c r="M734"/>
      <c r="N734"/>
      <c r="O734"/>
      <c r="P734"/>
      <c r="Q734"/>
      <c r="R734"/>
      <c r="S734"/>
      <c r="T734"/>
      <c r="U734"/>
      <c r="V734"/>
    </row>
    <row r="735" spans="2:22" ht="15.75" customHeight="1" x14ac:dyDescent="0.2">
      <c r="B735" s="220"/>
      <c r="C735" s="221"/>
      <c r="D735"/>
      <c r="E735"/>
      <c r="F735"/>
      <c r="G735"/>
      <c r="H735"/>
      <c r="I735"/>
      <c r="J735"/>
      <c r="K735"/>
      <c r="L735"/>
      <c r="M735"/>
      <c r="N735"/>
      <c r="O735"/>
      <c r="P735"/>
      <c r="Q735"/>
      <c r="R735"/>
      <c r="S735"/>
      <c r="T735"/>
      <c r="U735"/>
      <c r="V735"/>
    </row>
    <row r="736" spans="2:22" ht="15.75" customHeight="1" x14ac:dyDescent="0.2">
      <c r="B736" s="220"/>
      <c r="C736" s="221"/>
      <c r="D736"/>
      <c r="E736"/>
      <c r="F736"/>
      <c r="G736"/>
      <c r="H736"/>
      <c r="I736"/>
      <c r="J736"/>
      <c r="K736"/>
      <c r="L736"/>
      <c r="M736"/>
      <c r="N736"/>
      <c r="O736"/>
      <c r="P736"/>
      <c r="Q736"/>
      <c r="R736"/>
      <c r="S736"/>
      <c r="T736"/>
      <c r="U736"/>
      <c r="V736"/>
    </row>
    <row r="737" spans="2:22" ht="15.75" customHeight="1" x14ac:dyDescent="0.2">
      <c r="B737" s="220"/>
      <c r="C737" s="221"/>
      <c r="D737"/>
      <c r="E737"/>
      <c r="F737"/>
      <c r="G737"/>
      <c r="H737"/>
      <c r="I737"/>
      <c r="J737"/>
      <c r="K737"/>
      <c r="L737"/>
      <c r="M737"/>
      <c r="N737"/>
      <c r="O737"/>
      <c r="P737"/>
      <c r="Q737"/>
      <c r="R737"/>
      <c r="S737"/>
      <c r="T737"/>
      <c r="U737"/>
      <c r="V737"/>
    </row>
    <row r="738" spans="2:22" ht="15.75" customHeight="1" x14ac:dyDescent="0.2">
      <c r="B738" s="220"/>
      <c r="C738" s="221"/>
      <c r="D738"/>
      <c r="E738"/>
      <c r="F738"/>
      <c r="G738"/>
      <c r="H738"/>
      <c r="I738"/>
      <c r="J738"/>
      <c r="K738"/>
      <c r="L738"/>
      <c r="M738"/>
      <c r="N738"/>
      <c r="O738"/>
      <c r="P738"/>
      <c r="Q738"/>
      <c r="R738"/>
      <c r="S738"/>
      <c r="T738"/>
      <c r="U738"/>
      <c r="V738"/>
    </row>
    <row r="739" spans="2:22" ht="15.75" customHeight="1" x14ac:dyDescent="0.2">
      <c r="B739" s="220"/>
      <c r="C739" s="221"/>
      <c r="D739"/>
      <c r="E739"/>
      <c r="F739"/>
      <c r="G739"/>
      <c r="H739"/>
      <c r="I739"/>
      <c r="J739"/>
      <c r="K739"/>
      <c r="L739"/>
      <c r="M739"/>
      <c r="N739"/>
      <c r="O739"/>
      <c r="P739"/>
      <c r="Q739"/>
      <c r="R739"/>
      <c r="S739"/>
      <c r="T739"/>
      <c r="U739"/>
      <c r="V739"/>
    </row>
    <row r="740" spans="2:22" ht="15.75" customHeight="1" x14ac:dyDescent="0.2">
      <c r="B740" s="220"/>
      <c r="C740" s="221"/>
      <c r="D740"/>
      <c r="E740"/>
      <c r="F740"/>
      <c r="G740"/>
      <c r="H740"/>
      <c r="I740"/>
      <c r="J740"/>
      <c r="K740"/>
      <c r="L740"/>
      <c r="M740"/>
      <c r="N740"/>
      <c r="O740"/>
      <c r="P740"/>
      <c r="Q740"/>
      <c r="R740"/>
      <c r="S740"/>
      <c r="T740"/>
      <c r="U740"/>
      <c r="V740"/>
    </row>
    <row r="741" spans="2:22" ht="15.75" customHeight="1" x14ac:dyDescent="0.2">
      <c r="B741" s="220"/>
      <c r="C741" s="221"/>
      <c r="D741"/>
      <c r="E741"/>
      <c r="F741"/>
      <c r="G741"/>
      <c r="H741"/>
      <c r="I741"/>
      <c r="J741"/>
      <c r="K741"/>
      <c r="L741"/>
      <c r="M741"/>
      <c r="N741"/>
      <c r="O741"/>
      <c r="P741"/>
      <c r="Q741"/>
      <c r="R741"/>
      <c r="S741"/>
      <c r="T741"/>
      <c r="U741"/>
      <c r="V741"/>
    </row>
    <row r="742" spans="2:22" ht="15.75" customHeight="1" x14ac:dyDescent="0.2">
      <c r="B742" s="220"/>
      <c r="C742" s="221"/>
      <c r="D742"/>
      <c r="E742"/>
      <c r="F742"/>
      <c r="G742"/>
      <c r="H742"/>
      <c r="I742"/>
      <c r="J742"/>
      <c r="K742"/>
      <c r="L742"/>
      <c r="M742"/>
      <c r="N742"/>
      <c r="O742"/>
      <c r="P742"/>
      <c r="Q742"/>
      <c r="R742"/>
      <c r="S742"/>
      <c r="T742"/>
      <c r="U742"/>
      <c r="V742"/>
    </row>
    <row r="743" spans="2:22" ht="15.75" customHeight="1" x14ac:dyDescent="0.2">
      <c r="B743" s="220"/>
      <c r="C743" s="221"/>
      <c r="D743"/>
      <c r="E743"/>
      <c r="F743"/>
      <c r="G743"/>
      <c r="H743"/>
      <c r="I743"/>
      <c r="J743"/>
      <c r="K743"/>
      <c r="L743"/>
      <c r="M743"/>
      <c r="N743"/>
      <c r="O743"/>
      <c r="P743"/>
      <c r="Q743"/>
      <c r="R743"/>
      <c r="S743"/>
      <c r="T743"/>
      <c r="U743"/>
      <c r="V743"/>
    </row>
    <row r="744" spans="2:22" ht="15.75" customHeight="1" x14ac:dyDescent="0.2">
      <c r="B744" s="220"/>
      <c r="C744" s="221"/>
      <c r="D744"/>
      <c r="E744"/>
      <c r="F744"/>
      <c r="G744"/>
      <c r="H744"/>
      <c r="I744"/>
      <c r="J744"/>
      <c r="K744"/>
      <c r="L744"/>
      <c r="M744"/>
      <c r="N744"/>
      <c r="O744"/>
      <c r="P744"/>
      <c r="Q744"/>
      <c r="R744"/>
      <c r="S744"/>
      <c r="T744"/>
      <c r="U744"/>
      <c r="V744"/>
    </row>
    <row r="745" spans="2:22" ht="15.75" customHeight="1" x14ac:dyDescent="0.2">
      <c r="B745" s="220"/>
      <c r="C745" s="221"/>
      <c r="D745"/>
      <c r="E745"/>
      <c r="F745"/>
      <c r="G745"/>
      <c r="H745"/>
      <c r="I745"/>
      <c r="J745"/>
      <c r="K745"/>
      <c r="L745"/>
      <c r="M745"/>
      <c r="N745"/>
      <c r="O745"/>
      <c r="P745"/>
      <c r="Q745"/>
      <c r="R745"/>
      <c r="S745"/>
      <c r="T745"/>
      <c r="U745"/>
      <c r="V745"/>
    </row>
    <row r="746" spans="2:22" ht="15.75" customHeight="1" x14ac:dyDescent="0.2">
      <c r="B746" s="220"/>
      <c r="C746" s="221"/>
      <c r="D746"/>
      <c r="E746"/>
      <c r="F746"/>
      <c r="G746"/>
      <c r="H746"/>
      <c r="I746"/>
      <c r="J746"/>
      <c r="K746"/>
      <c r="L746"/>
      <c r="M746"/>
      <c r="N746"/>
      <c r="O746"/>
      <c r="P746"/>
      <c r="Q746"/>
      <c r="R746"/>
      <c r="S746"/>
      <c r="T746"/>
      <c r="U746"/>
      <c r="V746"/>
    </row>
    <row r="747" spans="2:22" ht="15.75" customHeight="1" x14ac:dyDescent="0.2">
      <c r="B747" s="220"/>
      <c r="C747" s="221"/>
      <c r="D747"/>
      <c r="E747"/>
      <c r="F747"/>
      <c r="G747"/>
      <c r="H747"/>
      <c r="I747"/>
      <c r="J747"/>
      <c r="K747"/>
      <c r="L747"/>
      <c r="M747"/>
      <c r="N747"/>
      <c r="O747"/>
      <c r="P747"/>
      <c r="Q747"/>
      <c r="R747"/>
      <c r="S747"/>
      <c r="T747"/>
      <c r="U747"/>
      <c r="V747"/>
    </row>
    <row r="748" spans="2:22" ht="15.75" customHeight="1" x14ac:dyDescent="0.2">
      <c r="B748" s="220"/>
      <c r="C748" s="221"/>
      <c r="D748"/>
      <c r="E748"/>
      <c r="F748"/>
      <c r="G748"/>
      <c r="H748"/>
      <c r="I748"/>
      <c r="J748"/>
      <c r="K748"/>
      <c r="L748"/>
      <c r="M748"/>
      <c r="N748"/>
      <c r="O748"/>
      <c r="P748"/>
      <c r="Q748"/>
      <c r="R748"/>
      <c r="S748"/>
      <c r="T748"/>
      <c r="U748"/>
      <c r="V748"/>
    </row>
    <row r="749" spans="2:22" ht="15.75" customHeight="1" x14ac:dyDescent="0.2">
      <c r="B749" s="220"/>
      <c r="C749" s="221"/>
      <c r="D749"/>
      <c r="E749"/>
      <c r="F749"/>
      <c r="G749"/>
      <c r="H749"/>
      <c r="I749"/>
      <c r="J749"/>
      <c r="K749"/>
      <c r="L749"/>
      <c r="M749"/>
      <c r="N749"/>
      <c r="O749"/>
      <c r="P749"/>
      <c r="Q749"/>
      <c r="R749"/>
      <c r="S749"/>
      <c r="T749"/>
      <c r="U749"/>
      <c r="V749"/>
    </row>
    <row r="750" spans="2:22" ht="15.75" customHeight="1" x14ac:dyDescent="0.2">
      <c r="B750" s="220"/>
      <c r="C750" s="221"/>
      <c r="D750"/>
      <c r="E750"/>
      <c r="F750"/>
      <c r="G750"/>
      <c r="H750"/>
      <c r="I750"/>
      <c r="J750"/>
      <c r="K750"/>
      <c r="L750"/>
      <c r="M750"/>
      <c r="N750"/>
      <c r="O750"/>
      <c r="P750"/>
      <c r="Q750"/>
      <c r="R750"/>
      <c r="S750"/>
      <c r="T750"/>
      <c r="U750"/>
      <c r="V750"/>
    </row>
    <row r="751" spans="2:22" ht="15.75" customHeight="1" x14ac:dyDescent="0.2">
      <c r="B751" s="220"/>
      <c r="C751" s="221"/>
      <c r="D751"/>
      <c r="E751"/>
      <c r="F751"/>
      <c r="G751"/>
      <c r="H751"/>
      <c r="I751"/>
      <c r="J751"/>
      <c r="K751"/>
      <c r="L751"/>
      <c r="M751"/>
      <c r="N751"/>
      <c r="O751"/>
      <c r="P751"/>
      <c r="Q751"/>
      <c r="R751"/>
      <c r="S751"/>
      <c r="T751"/>
      <c r="U751"/>
      <c r="V751"/>
    </row>
    <row r="752" spans="2:22" ht="15.75" customHeight="1" x14ac:dyDescent="0.2">
      <c r="B752" s="220"/>
      <c r="C752" s="221"/>
      <c r="D752"/>
      <c r="E752"/>
      <c r="F752"/>
      <c r="G752"/>
      <c r="H752"/>
      <c r="I752"/>
      <c r="J752"/>
      <c r="K752"/>
      <c r="L752"/>
      <c r="M752"/>
      <c r="N752"/>
      <c r="O752"/>
      <c r="P752"/>
      <c r="Q752"/>
      <c r="R752"/>
      <c r="S752"/>
      <c r="T752"/>
      <c r="U752"/>
      <c r="V752"/>
    </row>
    <row r="753" spans="2:22" ht="15.75" customHeight="1" x14ac:dyDescent="0.2">
      <c r="B753" s="220"/>
      <c r="C753" s="221"/>
      <c r="D753"/>
      <c r="E753"/>
      <c r="F753"/>
      <c r="G753"/>
      <c r="H753"/>
      <c r="I753"/>
      <c r="J753"/>
      <c r="K753"/>
      <c r="L753"/>
      <c r="M753"/>
      <c r="N753"/>
      <c r="O753"/>
      <c r="P753"/>
      <c r="Q753"/>
      <c r="R753"/>
      <c r="S753"/>
      <c r="T753"/>
      <c r="U753"/>
      <c r="V753"/>
    </row>
    <row r="754" spans="2:22" ht="15.75" customHeight="1" x14ac:dyDescent="0.2">
      <c r="B754" s="220"/>
      <c r="C754" s="221"/>
      <c r="D754"/>
      <c r="E754"/>
      <c r="F754"/>
      <c r="G754"/>
      <c r="H754"/>
      <c r="I754"/>
      <c r="J754"/>
      <c r="K754"/>
      <c r="L754"/>
      <c r="M754"/>
      <c r="N754"/>
      <c r="O754"/>
      <c r="P754"/>
      <c r="Q754"/>
      <c r="R754"/>
      <c r="S754"/>
      <c r="T754"/>
      <c r="U754"/>
      <c r="V754"/>
    </row>
    <row r="755" spans="2:22" ht="15.75" customHeight="1" x14ac:dyDescent="0.2">
      <c r="B755" s="220"/>
      <c r="C755" s="221"/>
      <c r="D755"/>
      <c r="E755"/>
      <c r="F755"/>
      <c r="G755"/>
      <c r="H755"/>
      <c r="I755"/>
      <c r="J755"/>
      <c r="K755"/>
      <c r="L755"/>
      <c r="M755"/>
      <c r="N755"/>
      <c r="O755"/>
      <c r="P755"/>
      <c r="Q755"/>
      <c r="R755"/>
      <c r="S755"/>
      <c r="T755"/>
      <c r="U755"/>
      <c r="V755"/>
    </row>
    <row r="756" spans="2:22" ht="15.75" customHeight="1" x14ac:dyDescent="0.2">
      <c r="B756" s="220"/>
      <c r="C756" s="221"/>
      <c r="D756"/>
      <c r="E756"/>
      <c r="F756"/>
      <c r="G756"/>
      <c r="H756"/>
      <c r="I756"/>
      <c r="J756"/>
      <c r="K756"/>
      <c r="L756"/>
      <c r="M756"/>
      <c r="N756"/>
      <c r="O756"/>
      <c r="P756"/>
      <c r="Q756"/>
      <c r="R756"/>
      <c r="S756"/>
      <c r="T756"/>
      <c r="U756"/>
      <c r="V756"/>
    </row>
    <row r="757" spans="2:22" ht="15.75" customHeight="1" x14ac:dyDescent="0.2">
      <c r="B757" s="220"/>
      <c r="C757" s="221"/>
      <c r="D757"/>
      <c r="E757"/>
      <c r="F757"/>
      <c r="G757"/>
      <c r="H757"/>
      <c r="I757"/>
      <c r="J757"/>
      <c r="K757"/>
      <c r="L757"/>
      <c r="M757"/>
      <c r="N757"/>
      <c r="O757"/>
      <c r="P757"/>
      <c r="Q757"/>
      <c r="R757"/>
      <c r="S757"/>
      <c r="T757"/>
      <c r="U757"/>
      <c r="V757"/>
    </row>
    <row r="758" spans="2:22" ht="15.75" customHeight="1" x14ac:dyDescent="0.2">
      <c r="B758" s="220"/>
      <c r="C758" s="221"/>
      <c r="D758"/>
      <c r="E758"/>
      <c r="F758"/>
      <c r="G758"/>
      <c r="H758"/>
      <c r="I758"/>
      <c r="J758"/>
      <c r="K758"/>
      <c r="L758"/>
      <c r="M758"/>
      <c r="N758"/>
      <c r="O758"/>
      <c r="P758"/>
      <c r="Q758"/>
      <c r="R758"/>
      <c r="S758"/>
      <c r="T758"/>
      <c r="U758"/>
      <c r="V758"/>
    </row>
    <row r="759" spans="2:22" ht="15.75" customHeight="1" x14ac:dyDescent="0.2">
      <c r="B759" s="220"/>
      <c r="C759" s="221"/>
      <c r="D759"/>
      <c r="E759"/>
      <c r="F759"/>
      <c r="G759"/>
      <c r="H759"/>
      <c r="I759"/>
      <c r="J759"/>
      <c r="K759"/>
      <c r="L759"/>
      <c r="M759"/>
      <c r="N759"/>
      <c r="O759"/>
      <c r="P759"/>
      <c r="Q759"/>
      <c r="R759"/>
      <c r="S759"/>
      <c r="T759"/>
      <c r="U759"/>
      <c r="V759"/>
    </row>
    <row r="760" spans="2:22" ht="15.75" customHeight="1" x14ac:dyDescent="0.2">
      <c r="B760" s="220"/>
      <c r="C760" s="221"/>
      <c r="D760"/>
      <c r="E760"/>
      <c r="F760"/>
      <c r="G760"/>
      <c r="H760"/>
      <c r="I760"/>
      <c r="J760"/>
      <c r="K760"/>
      <c r="L760"/>
      <c r="M760"/>
      <c r="N760"/>
      <c r="O760"/>
      <c r="P760"/>
      <c r="Q760"/>
      <c r="R760"/>
      <c r="S760"/>
      <c r="T760"/>
      <c r="U760"/>
      <c r="V760"/>
    </row>
    <row r="761" spans="2:22" ht="15.75" customHeight="1" x14ac:dyDescent="0.2">
      <c r="B761" s="220"/>
      <c r="C761" s="221"/>
      <c r="D761"/>
      <c r="E761"/>
      <c r="F761"/>
      <c r="G761"/>
      <c r="H761"/>
      <c r="I761"/>
      <c r="J761"/>
      <c r="K761"/>
      <c r="L761"/>
      <c r="M761"/>
      <c r="N761"/>
      <c r="O761"/>
      <c r="P761"/>
      <c r="Q761"/>
      <c r="R761"/>
      <c r="S761"/>
      <c r="T761"/>
      <c r="U761"/>
      <c r="V761"/>
    </row>
    <row r="762" spans="2:22" ht="15.75" customHeight="1" x14ac:dyDescent="0.2">
      <c r="B762" s="220"/>
      <c r="C762" s="221"/>
      <c r="D762"/>
      <c r="E762"/>
      <c r="F762"/>
      <c r="G762"/>
      <c r="H762"/>
      <c r="I762"/>
      <c r="J762"/>
      <c r="K762"/>
      <c r="L762"/>
      <c r="M762"/>
      <c r="N762"/>
      <c r="O762"/>
      <c r="P762"/>
      <c r="Q762"/>
      <c r="R762"/>
      <c r="S762"/>
      <c r="T762"/>
      <c r="U762"/>
      <c r="V762"/>
    </row>
    <row r="763" spans="2:22" ht="15.75" customHeight="1" x14ac:dyDescent="0.2">
      <c r="B763" s="220"/>
      <c r="C763" s="221"/>
      <c r="D763"/>
      <c r="E763"/>
      <c r="F763"/>
      <c r="G763"/>
      <c r="H763"/>
      <c r="I763"/>
      <c r="J763"/>
      <c r="K763"/>
      <c r="L763"/>
      <c r="M763"/>
      <c r="N763"/>
      <c r="O763"/>
      <c r="P763"/>
      <c r="Q763"/>
      <c r="R763"/>
      <c r="S763"/>
      <c r="T763"/>
      <c r="U763"/>
      <c r="V763"/>
    </row>
    <row r="764" spans="2:22" ht="15.75" customHeight="1" x14ac:dyDescent="0.2">
      <c r="B764" s="220"/>
      <c r="C764" s="221"/>
      <c r="D764"/>
      <c r="E764"/>
      <c r="F764"/>
      <c r="G764"/>
      <c r="H764"/>
      <c r="I764"/>
      <c r="J764"/>
      <c r="K764"/>
      <c r="L764"/>
      <c r="M764"/>
      <c r="N764"/>
      <c r="O764"/>
      <c r="P764"/>
      <c r="Q764"/>
      <c r="R764"/>
      <c r="S764"/>
      <c r="T764"/>
      <c r="U764"/>
      <c r="V764"/>
    </row>
    <row r="765" spans="2:22" ht="15.75" customHeight="1" x14ac:dyDescent="0.2">
      <c r="B765" s="220"/>
      <c r="C765" s="221"/>
      <c r="D765"/>
      <c r="E765"/>
      <c r="F765"/>
      <c r="G765"/>
      <c r="H765"/>
      <c r="I765"/>
      <c r="J765"/>
      <c r="K765"/>
      <c r="L765"/>
      <c r="M765"/>
      <c r="N765"/>
      <c r="O765"/>
      <c r="P765"/>
      <c r="Q765"/>
      <c r="R765"/>
      <c r="S765"/>
      <c r="T765"/>
      <c r="U765"/>
      <c r="V765"/>
    </row>
    <row r="766" spans="2:22" ht="15.75" customHeight="1" x14ac:dyDescent="0.2">
      <c r="B766" s="220"/>
      <c r="C766" s="221"/>
      <c r="D766"/>
      <c r="E766"/>
      <c r="F766"/>
      <c r="G766"/>
      <c r="H766"/>
      <c r="I766"/>
      <c r="J766"/>
      <c r="K766"/>
      <c r="L766"/>
      <c r="M766"/>
      <c r="N766"/>
      <c r="O766"/>
      <c r="P766"/>
      <c r="Q766"/>
      <c r="R766"/>
      <c r="S766"/>
      <c r="T766"/>
      <c r="U766"/>
      <c r="V766"/>
    </row>
    <row r="767" spans="2:22" ht="15.75" customHeight="1" x14ac:dyDescent="0.2">
      <c r="B767" s="220"/>
      <c r="C767" s="221"/>
      <c r="D767"/>
      <c r="E767"/>
      <c r="F767"/>
      <c r="G767"/>
      <c r="H767"/>
      <c r="I767"/>
      <c r="J767"/>
      <c r="K767"/>
      <c r="L767"/>
      <c r="M767"/>
      <c r="N767"/>
      <c r="O767"/>
      <c r="P767"/>
      <c r="Q767"/>
      <c r="R767"/>
      <c r="S767"/>
      <c r="T767"/>
      <c r="U767"/>
      <c r="V767"/>
    </row>
    <row r="768" spans="2:22" ht="15.75" customHeight="1" x14ac:dyDescent="0.2">
      <c r="B768" s="220"/>
      <c r="C768" s="221"/>
      <c r="D768"/>
      <c r="E768"/>
      <c r="F768"/>
      <c r="G768"/>
      <c r="H768"/>
      <c r="I768"/>
      <c r="J768"/>
      <c r="K768"/>
      <c r="L768"/>
      <c r="M768"/>
      <c r="N768"/>
      <c r="O768"/>
      <c r="P768"/>
      <c r="Q768"/>
      <c r="R768"/>
      <c r="S768"/>
      <c r="T768"/>
      <c r="U768"/>
      <c r="V768"/>
    </row>
    <row r="769" spans="2:22" ht="15.75" customHeight="1" x14ac:dyDescent="0.2">
      <c r="B769" s="220"/>
      <c r="C769" s="221"/>
      <c r="D769"/>
      <c r="E769"/>
      <c r="F769"/>
      <c r="G769"/>
      <c r="H769"/>
      <c r="I769"/>
      <c r="J769"/>
      <c r="K769"/>
      <c r="L769"/>
      <c r="M769"/>
      <c r="N769"/>
      <c r="O769"/>
      <c r="P769"/>
      <c r="Q769"/>
      <c r="R769"/>
      <c r="S769"/>
      <c r="T769"/>
      <c r="U769"/>
      <c r="V769"/>
    </row>
    <row r="770" spans="2:22" ht="15.75" customHeight="1" x14ac:dyDescent="0.2">
      <c r="B770" s="220"/>
      <c r="C770" s="221"/>
      <c r="D770"/>
      <c r="E770"/>
      <c r="F770"/>
      <c r="G770"/>
      <c r="H770"/>
      <c r="I770"/>
      <c r="J770"/>
      <c r="K770"/>
      <c r="L770"/>
      <c r="M770"/>
      <c r="N770"/>
      <c r="O770"/>
      <c r="P770"/>
      <c r="Q770"/>
      <c r="R770"/>
      <c r="S770"/>
      <c r="T770"/>
      <c r="U770"/>
      <c r="V770"/>
    </row>
    <row r="771" spans="2:22" ht="15.75" customHeight="1" x14ac:dyDescent="0.2">
      <c r="B771" s="220"/>
      <c r="C771" s="221"/>
      <c r="D771"/>
      <c r="E771"/>
      <c r="F771"/>
      <c r="G771"/>
      <c r="H771"/>
      <c r="I771"/>
      <c r="J771"/>
      <c r="K771"/>
      <c r="L771"/>
      <c r="M771"/>
      <c r="N771"/>
      <c r="O771"/>
      <c r="P771"/>
      <c r="Q771"/>
      <c r="R771"/>
      <c r="S771"/>
      <c r="T771"/>
      <c r="U771"/>
      <c r="V771"/>
    </row>
    <row r="772" spans="2:22" ht="15.75" customHeight="1" x14ac:dyDescent="0.2">
      <c r="B772" s="220"/>
      <c r="C772" s="221"/>
      <c r="D772"/>
      <c r="E772"/>
      <c r="F772"/>
      <c r="G772"/>
      <c r="H772"/>
      <c r="I772"/>
      <c r="J772"/>
      <c r="K772"/>
      <c r="L772"/>
      <c r="M772"/>
      <c r="N772"/>
      <c r="O772"/>
      <c r="P772"/>
      <c r="Q772"/>
      <c r="R772"/>
      <c r="S772"/>
      <c r="T772"/>
      <c r="U772"/>
      <c r="V772"/>
    </row>
    <row r="773" spans="2:22" ht="15.75" customHeight="1" x14ac:dyDescent="0.2">
      <c r="B773" s="220"/>
      <c r="C773" s="221"/>
      <c r="D773"/>
      <c r="E773"/>
      <c r="F773"/>
      <c r="G773"/>
      <c r="H773"/>
      <c r="I773"/>
      <c r="J773"/>
      <c r="K773"/>
      <c r="L773"/>
      <c r="M773"/>
      <c r="N773"/>
      <c r="O773"/>
      <c r="P773"/>
      <c r="Q773"/>
      <c r="R773"/>
      <c r="S773"/>
      <c r="T773"/>
      <c r="U773"/>
      <c r="V773"/>
    </row>
    <row r="774" spans="2:22" ht="15.75" customHeight="1" x14ac:dyDescent="0.2">
      <c r="B774" s="220"/>
      <c r="C774" s="221"/>
      <c r="D774"/>
      <c r="E774"/>
      <c r="F774"/>
      <c r="G774"/>
      <c r="H774"/>
      <c r="I774"/>
      <c r="J774"/>
      <c r="K774"/>
      <c r="L774"/>
      <c r="M774"/>
      <c r="N774"/>
      <c r="O774"/>
      <c r="P774"/>
      <c r="Q774"/>
      <c r="R774"/>
      <c r="S774"/>
      <c r="T774"/>
      <c r="U774"/>
      <c r="V774"/>
    </row>
    <row r="775" spans="2:22" ht="15.75" customHeight="1" x14ac:dyDescent="0.2">
      <c r="B775" s="220"/>
      <c r="C775" s="221"/>
      <c r="D775"/>
      <c r="E775"/>
      <c r="F775"/>
      <c r="G775"/>
      <c r="H775"/>
      <c r="I775"/>
      <c r="J775"/>
      <c r="K775"/>
      <c r="L775"/>
      <c r="M775"/>
      <c r="N775"/>
      <c r="O775"/>
      <c r="P775"/>
      <c r="Q775"/>
      <c r="R775"/>
      <c r="S775"/>
      <c r="T775"/>
      <c r="U775"/>
      <c r="V775"/>
    </row>
    <row r="776" spans="2:22" ht="15.75" customHeight="1" x14ac:dyDescent="0.2">
      <c r="B776" s="220"/>
      <c r="C776" s="221"/>
      <c r="D776"/>
      <c r="E776"/>
      <c r="F776"/>
      <c r="G776"/>
      <c r="H776"/>
      <c r="I776"/>
      <c r="J776"/>
      <c r="K776"/>
      <c r="L776"/>
      <c r="M776"/>
      <c r="N776"/>
      <c r="O776"/>
      <c r="P776"/>
      <c r="Q776"/>
      <c r="R776"/>
      <c r="S776"/>
      <c r="T776"/>
      <c r="U776"/>
      <c r="V776"/>
    </row>
    <row r="777" spans="2:22" ht="15.75" customHeight="1" x14ac:dyDescent="0.2">
      <c r="B777" s="220"/>
      <c r="C777" s="221"/>
      <c r="D777"/>
      <c r="E777"/>
      <c r="F777"/>
      <c r="G777"/>
      <c r="H777"/>
      <c r="I777"/>
      <c r="J777"/>
      <c r="K777"/>
      <c r="L777"/>
      <c r="M777"/>
      <c r="N777"/>
      <c r="O777"/>
      <c r="P777"/>
      <c r="Q777"/>
      <c r="R777"/>
      <c r="S777"/>
      <c r="T777"/>
      <c r="U777"/>
      <c r="V777"/>
    </row>
    <row r="778" spans="2:22" ht="15.75" customHeight="1" x14ac:dyDescent="0.2">
      <c r="B778" s="220"/>
      <c r="C778" s="221"/>
      <c r="D778"/>
      <c r="E778"/>
      <c r="F778"/>
      <c r="G778"/>
      <c r="H778"/>
      <c r="I778"/>
      <c r="J778"/>
      <c r="K778"/>
      <c r="L778"/>
      <c r="M778"/>
      <c r="N778"/>
      <c r="O778"/>
      <c r="P778"/>
      <c r="Q778"/>
      <c r="R778"/>
      <c r="S778"/>
      <c r="T778"/>
      <c r="U778"/>
      <c r="V778"/>
    </row>
    <row r="779" spans="2:22" ht="15.75" customHeight="1" x14ac:dyDescent="0.2">
      <c r="B779" s="220"/>
      <c r="C779" s="221"/>
      <c r="D779"/>
      <c r="E779"/>
      <c r="F779"/>
      <c r="G779"/>
      <c r="H779"/>
      <c r="I779"/>
      <c r="J779"/>
      <c r="K779"/>
      <c r="L779"/>
      <c r="M779"/>
      <c r="N779"/>
      <c r="O779"/>
      <c r="P779"/>
      <c r="Q779"/>
      <c r="R779"/>
      <c r="S779"/>
      <c r="T779"/>
      <c r="U779"/>
      <c r="V779"/>
    </row>
    <row r="780" spans="2:22" ht="15.75" customHeight="1" x14ac:dyDescent="0.2">
      <c r="B780" s="220"/>
      <c r="C780" s="221"/>
      <c r="D780"/>
      <c r="E780"/>
      <c r="F780"/>
      <c r="G780"/>
      <c r="H780"/>
      <c r="I780"/>
      <c r="J780"/>
      <c r="K780"/>
      <c r="L780"/>
      <c r="M780"/>
      <c r="N780"/>
      <c r="O780"/>
      <c r="P780"/>
      <c r="Q780"/>
      <c r="R780"/>
      <c r="S780"/>
      <c r="T780"/>
      <c r="U780"/>
      <c r="V780"/>
    </row>
    <row r="781" spans="2:22" ht="15.75" customHeight="1" x14ac:dyDescent="0.2">
      <c r="B781" s="220"/>
      <c r="C781" s="221"/>
      <c r="D781"/>
      <c r="E781"/>
      <c r="F781"/>
      <c r="G781"/>
      <c r="H781"/>
      <c r="I781"/>
      <c r="J781"/>
      <c r="K781"/>
      <c r="L781"/>
      <c r="M781"/>
      <c r="N781"/>
      <c r="O781"/>
      <c r="P781"/>
      <c r="Q781"/>
      <c r="R781"/>
      <c r="S781"/>
      <c r="T781"/>
      <c r="U781"/>
      <c r="V781"/>
    </row>
    <row r="782" spans="2:22" ht="15.75" customHeight="1" x14ac:dyDescent="0.2">
      <c r="B782" s="220"/>
      <c r="C782" s="221"/>
      <c r="D782"/>
      <c r="E782"/>
      <c r="F782"/>
      <c r="G782"/>
      <c r="H782"/>
      <c r="I782"/>
      <c r="J782"/>
      <c r="K782"/>
      <c r="L782"/>
      <c r="M782"/>
      <c r="N782"/>
      <c r="O782"/>
      <c r="P782"/>
      <c r="Q782"/>
      <c r="R782"/>
      <c r="S782"/>
      <c r="T782"/>
      <c r="U782"/>
      <c r="V782"/>
    </row>
    <row r="783" spans="2:22" ht="15.75" customHeight="1" x14ac:dyDescent="0.2">
      <c r="B783" s="220"/>
      <c r="C783" s="221"/>
      <c r="D783"/>
      <c r="E783"/>
      <c r="F783"/>
      <c r="G783"/>
      <c r="H783"/>
      <c r="I783"/>
      <c r="J783"/>
      <c r="K783"/>
      <c r="L783"/>
      <c r="M783"/>
      <c r="N783"/>
      <c r="O783"/>
      <c r="P783"/>
      <c r="Q783"/>
      <c r="R783"/>
      <c r="S783"/>
      <c r="T783"/>
      <c r="U783"/>
      <c r="V783"/>
    </row>
    <row r="784" spans="2:22" ht="15.75" customHeight="1" x14ac:dyDescent="0.2">
      <c r="B784" s="220"/>
      <c r="C784" s="221"/>
      <c r="D784"/>
      <c r="E784"/>
      <c r="F784"/>
      <c r="G784"/>
      <c r="H784"/>
      <c r="I784"/>
      <c r="J784"/>
      <c r="K784"/>
      <c r="L784"/>
      <c r="M784"/>
      <c r="N784"/>
      <c r="O784"/>
      <c r="P784"/>
      <c r="Q784"/>
      <c r="R784"/>
      <c r="S784"/>
      <c r="T784"/>
      <c r="U784"/>
      <c r="V784"/>
    </row>
    <row r="785" spans="2:22" ht="15.75" customHeight="1" x14ac:dyDescent="0.2">
      <c r="B785" s="220"/>
      <c r="C785" s="221"/>
      <c r="D785"/>
      <c r="E785"/>
      <c r="F785"/>
      <c r="G785"/>
      <c r="H785"/>
      <c r="I785"/>
      <c r="J785"/>
      <c r="K785"/>
      <c r="L785"/>
      <c r="M785"/>
      <c r="N785"/>
      <c r="O785"/>
      <c r="P785"/>
      <c r="Q785"/>
      <c r="R785"/>
      <c r="S785"/>
      <c r="T785"/>
      <c r="U785"/>
      <c r="V785"/>
    </row>
    <row r="786" spans="2:22" ht="15.75" customHeight="1" x14ac:dyDescent="0.2">
      <c r="B786" s="220"/>
      <c r="C786" s="221"/>
      <c r="D786"/>
      <c r="E786"/>
      <c r="F786"/>
      <c r="G786"/>
      <c r="H786"/>
      <c r="I786"/>
      <c r="J786"/>
      <c r="K786"/>
      <c r="L786"/>
      <c r="M786"/>
      <c r="N786"/>
      <c r="O786"/>
      <c r="P786"/>
      <c r="Q786"/>
      <c r="R786"/>
      <c r="S786"/>
      <c r="T786"/>
      <c r="U786"/>
      <c r="V786"/>
    </row>
    <row r="787" spans="2:22" ht="15.75" customHeight="1" x14ac:dyDescent="0.2">
      <c r="B787" s="220"/>
      <c r="C787" s="221"/>
      <c r="D787"/>
      <c r="E787"/>
      <c r="F787"/>
      <c r="G787"/>
      <c r="H787"/>
      <c r="I787"/>
      <c r="J787"/>
      <c r="K787"/>
      <c r="L787"/>
      <c r="M787"/>
      <c r="N787"/>
      <c r="O787"/>
      <c r="P787"/>
      <c r="Q787"/>
      <c r="R787"/>
      <c r="S787"/>
      <c r="T787"/>
      <c r="U787"/>
      <c r="V787"/>
    </row>
    <row r="788" spans="2:22" ht="15.75" customHeight="1" x14ac:dyDescent="0.2">
      <c r="B788" s="220"/>
      <c r="C788" s="221"/>
      <c r="D788"/>
      <c r="E788"/>
      <c r="F788"/>
      <c r="G788"/>
      <c r="H788"/>
      <c r="I788"/>
      <c r="J788"/>
      <c r="K788"/>
      <c r="L788"/>
      <c r="M788"/>
      <c r="N788"/>
      <c r="O788"/>
      <c r="P788"/>
      <c r="Q788"/>
      <c r="R788"/>
      <c r="S788"/>
      <c r="T788"/>
      <c r="U788"/>
      <c r="V788"/>
    </row>
    <row r="789" spans="2:22" ht="15.75" customHeight="1" x14ac:dyDescent="0.2">
      <c r="B789" s="220"/>
      <c r="C789" s="221"/>
      <c r="D789"/>
      <c r="E789"/>
      <c r="F789"/>
      <c r="G789"/>
      <c r="H789"/>
      <c r="I789"/>
      <c r="J789"/>
      <c r="K789"/>
      <c r="L789"/>
      <c r="M789"/>
      <c r="N789"/>
      <c r="O789"/>
      <c r="P789"/>
      <c r="Q789"/>
      <c r="R789"/>
      <c r="S789"/>
      <c r="T789"/>
      <c r="U789"/>
      <c r="V789"/>
    </row>
    <row r="790" spans="2:22" ht="15.75" customHeight="1" x14ac:dyDescent="0.2">
      <c r="B790" s="220"/>
      <c r="C790" s="221"/>
      <c r="D790"/>
      <c r="E790"/>
      <c r="F790"/>
      <c r="G790"/>
      <c r="H790"/>
      <c r="I790"/>
      <c r="J790"/>
      <c r="K790"/>
      <c r="L790"/>
      <c r="M790"/>
      <c r="N790"/>
      <c r="O790"/>
      <c r="P790"/>
      <c r="Q790"/>
      <c r="R790"/>
      <c r="S790"/>
      <c r="T790"/>
      <c r="U790"/>
      <c r="V790"/>
    </row>
    <row r="791" spans="2:22" ht="15.75" customHeight="1" x14ac:dyDescent="0.2">
      <c r="B791" s="220"/>
      <c r="C791" s="221"/>
      <c r="D791"/>
      <c r="E791"/>
      <c r="F791"/>
      <c r="G791"/>
      <c r="H791"/>
      <c r="I791"/>
      <c r="J791"/>
      <c r="K791"/>
      <c r="L791"/>
      <c r="M791"/>
      <c r="N791"/>
      <c r="O791"/>
      <c r="P791"/>
      <c r="Q791"/>
      <c r="R791"/>
      <c r="S791"/>
      <c r="T791"/>
      <c r="U791"/>
      <c r="V791"/>
    </row>
    <row r="792" spans="2:22" ht="15.75" customHeight="1" x14ac:dyDescent="0.2">
      <c r="B792" s="220"/>
      <c r="C792" s="221"/>
      <c r="D792"/>
      <c r="E792"/>
      <c r="F792"/>
      <c r="G792"/>
      <c r="H792"/>
      <c r="I792"/>
      <c r="J792"/>
      <c r="K792"/>
      <c r="L792"/>
      <c r="M792"/>
      <c r="N792"/>
      <c r="O792"/>
      <c r="P792"/>
      <c r="Q792"/>
      <c r="R792"/>
      <c r="S792"/>
      <c r="T792"/>
      <c r="U792"/>
      <c r="V792"/>
    </row>
    <row r="793" spans="2:22" ht="15.75" customHeight="1" x14ac:dyDescent="0.2">
      <c r="B793" s="220"/>
      <c r="C793" s="221"/>
      <c r="D793"/>
      <c r="E793"/>
      <c r="F793"/>
      <c r="G793"/>
      <c r="H793"/>
      <c r="I793"/>
      <c r="J793"/>
      <c r="K793"/>
      <c r="L793"/>
      <c r="M793"/>
      <c r="N793"/>
      <c r="O793"/>
      <c r="P793"/>
      <c r="Q793"/>
      <c r="R793"/>
      <c r="S793"/>
      <c r="T793"/>
      <c r="U793"/>
      <c r="V793"/>
    </row>
    <row r="794" spans="2:22" ht="15.75" customHeight="1" x14ac:dyDescent="0.2">
      <c r="B794" s="220"/>
      <c r="C794" s="221"/>
      <c r="D794"/>
      <c r="E794"/>
      <c r="F794"/>
      <c r="G794"/>
      <c r="H794"/>
      <c r="I794"/>
      <c r="J794"/>
      <c r="K794"/>
      <c r="L794"/>
      <c r="M794"/>
      <c r="N794"/>
      <c r="O794"/>
      <c r="P794"/>
      <c r="Q794"/>
      <c r="R794"/>
      <c r="S794"/>
      <c r="T794"/>
      <c r="U794"/>
      <c r="V794"/>
    </row>
    <row r="795" spans="2:22" ht="15.75" customHeight="1" x14ac:dyDescent="0.2">
      <c r="B795" s="220"/>
      <c r="C795" s="221"/>
      <c r="D795"/>
      <c r="E795"/>
      <c r="F795"/>
      <c r="G795"/>
      <c r="H795"/>
      <c r="I795"/>
      <c r="J795"/>
      <c r="K795"/>
      <c r="L795"/>
      <c r="M795"/>
      <c r="N795"/>
      <c r="O795"/>
      <c r="P795"/>
      <c r="Q795"/>
      <c r="R795"/>
      <c r="S795"/>
      <c r="T795"/>
      <c r="U795"/>
      <c r="V795"/>
    </row>
    <row r="796" spans="2:22" ht="15.75" customHeight="1" x14ac:dyDescent="0.2">
      <c r="B796" s="220"/>
      <c r="C796" s="221"/>
      <c r="D796"/>
      <c r="E796"/>
      <c r="F796"/>
      <c r="G796"/>
      <c r="H796"/>
      <c r="I796"/>
      <c r="J796"/>
      <c r="K796"/>
      <c r="L796"/>
      <c r="M796"/>
      <c r="N796"/>
      <c r="O796"/>
      <c r="P796"/>
      <c r="Q796"/>
      <c r="R796"/>
      <c r="S796"/>
      <c r="T796"/>
      <c r="U796"/>
      <c r="V796"/>
    </row>
    <row r="797" spans="2:22" ht="15.75" customHeight="1" x14ac:dyDescent="0.2">
      <c r="B797" s="220"/>
      <c r="C797" s="221"/>
      <c r="D797"/>
      <c r="E797"/>
      <c r="F797"/>
      <c r="G797"/>
      <c r="H797"/>
      <c r="I797"/>
      <c r="J797"/>
      <c r="K797"/>
      <c r="L797"/>
      <c r="M797"/>
      <c r="N797"/>
      <c r="O797"/>
      <c r="P797"/>
      <c r="Q797"/>
      <c r="R797"/>
      <c r="S797"/>
      <c r="T797"/>
      <c r="U797"/>
      <c r="V797"/>
    </row>
    <row r="798" spans="2:22" ht="15.75" customHeight="1" x14ac:dyDescent="0.2">
      <c r="B798" s="220"/>
      <c r="C798" s="221"/>
      <c r="D798"/>
      <c r="E798"/>
      <c r="F798"/>
      <c r="G798"/>
      <c r="H798"/>
      <c r="I798"/>
      <c r="J798"/>
      <c r="K798"/>
      <c r="L798"/>
      <c r="M798"/>
      <c r="N798"/>
      <c r="O798"/>
      <c r="P798"/>
      <c r="Q798"/>
      <c r="R798"/>
      <c r="S798"/>
      <c r="T798"/>
      <c r="U798"/>
      <c r="V798"/>
    </row>
    <row r="799" spans="2:22" ht="15.75" customHeight="1" x14ac:dyDescent="0.2">
      <c r="B799" s="220"/>
      <c r="C799" s="221"/>
      <c r="D799"/>
      <c r="E799"/>
      <c r="F799"/>
      <c r="G799"/>
      <c r="H799"/>
      <c r="I799"/>
      <c r="J799"/>
      <c r="K799"/>
      <c r="L799"/>
      <c r="M799"/>
      <c r="N799"/>
      <c r="O799"/>
      <c r="P799"/>
      <c r="Q799"/>
      <c r="R799"/>
      <c r="S799"/>
      <c r="T799"/>
      <c r="U799"/>
      <c r="V799"/>
    </row>
    <row r="800" spans="2:22" ht="15.75" customHeight="1" x14ac:dyDescent="0.2">
      <c r="B800" s="220"/>
      <c r="C800" s="221"/>
      <c r="D800"/>
      <c r="E800"/>
      <c r="F800"/>
      <c r="G800"/>
      <c r="H800"/>
      <c r="I800"/>
      <c r="J800"/>
      <c r="K800"/>
      <c r="L800"/>
      <c r="M800"/>
      <c r="N800"/>
      <c r="O800"/>
      <c r="P800"/>
      <c r="Q800"/>
      <c r="R800"/>
      <c r="S800"/>
      <c r="T800"/>
      <c r="U800"/>
      <c r="V800"/>
    </row>
    <row r="801" spans="2:22" ht="15.75" customHeight="1" x14ac:dyDescent="0.2">
      <c r="B801" s="220"/>
      <c r="C801" s="221"/>
      <c r="D801"/>
      <c r="E801"/>
      <c r="F801"/>
      <c r="G801"/>
      <c r="H801"/>
      <c r="I801"/>
      <c r="J801"/>
      <c r="K801"/>
      <c r="L801"/>
      <c r="M801"/>
      <c r="N801"/>
      <c r="O801"/>
      <c r="P801"/>
      <c r="Q801"/>
      <c r="R801"/>
      <c r="S801"/>
      <c r="T801"/>
      <c r="U801"/>
      <c r="V801"/>
    </row>
    <row r="802" spans="2:22" ht="15.75" customHeight="1" x14ac:dyDescent="0.2">
      <c r="B802" s="220"/>
      <c r="C802" s="221"/>
      <c r="D802"/>
      <c r="E802"/>
      <c r="F802"/>
      <c r="G802"/>
      <c r="H802"/>
      <c r="I802"/>
      <c r="J802"/>
      <c r="K802"/>
      <c r="L802"/>
      <c r="M802"/>
      <c r="N802"/>
      <c r="O802"/>
      <c r="P802"/>
      <c r="Q802"/>
      <c r="R802"/>
      <c r="S802"/>
      <c r="T802"/>
      <c r="U802"/>
      <c r="V802"/>
    </row>
    <row r="803" spans="2:22" ht="15.75" customHeight="1" x14ac:dyDescent="0.2">
      <c r="B803" s="220"/>
      <c r="C803" s="221"/>
      <c r="D803"/>
      <c r="E803"/>
      <c r="F803"/>
      <c r="G803"/>
      <c r="H803"/>
      <c r="I803"/>
      <c r="J803"/>
      <c r="K803"/>
      <c r="L803"/>
      <c r="M803"/>
      <c r="N803"/>
      <c r="O803"/>
      <c r="P803"/>
      <c r="Q803"/>
      <c r="R803"/>
      <c r="S803"/>
      <c r="T803"/>
      <c r="U803"/>
      <c r="V803"/>
    </row>
    <row r="804" spans="2:22" ht="15.75" customHeight="1" x14ac:dyDescent="0.2">
      <c r="B804" s="220"/>
      <c r="C804" s="221"/>
      <c r="D804"/>
      <c r="E804"/>
      <c r="F804"/>
      <c r="G804"/>
      <c r="H804"/>
      <c r="I804"/>
      <c r="J804"/>
      <c r="K804"/>
      <c r="L804"/>
      <c r="M804"/>
      <c r="N804"/>
      <c r="O804"/>
      <c r="P804"/>
      <c r="Q804"/>
      <c r="R804"/>
      <c r="S804"/>
      <c r="T804"/>
      <c r="U804"/>
      <c r="V804"/>
    </row>
    <row r="805" spans="2:22" ht="15.75" customHeight="1" x14ac:dyDescent="0.2">
      <c r="B805" s="220"/>
      <c r="C805" s="221"/>
      <c r="D805"/>
      <c r="E805"/>
      <c r="F805"/>
      <c r="G805"/>
      <c r="H805"/>
      <c r="I805"/>
      <c r="J805"/>
      <c r="K805"/>
      <c r="L805"/>
      <c r="M805"/>
      <c r="N805"/>
      <c r="O805"/>
      <c r="P805"/>
      <c r="Q805"/>
      <c r="R805"/>
      <c r="S805"/>
      <c r="T805"/>
      <c r="U805"/>
      <c r="V805"/>
    </row>
    <row r="806" spans="2:22" ht="15.75" customHeight="1" x14ac:dyDescent="0.2">
      <c r="B806" s="220"/>
      <c r="C806" s="221"/>
      <c r="D806"/>
      <c r="E806"/>
      <c r="F806"/>
      <c r="G806"/>
      <c r="H806"/>
      <c r="I806"/>
      <c r="J806"/>
      <c r="K806"/>
      <c r="L806"/>
      <c r="M806"/>
      <c r="N806"/>
      <c r="O806"/>
      <c r="P806"/>
      <c r="Q806"/>
      <c r="R806"/>
      <c r="S806"/>
      <c r="T806"/>
      <c r="U806"/>
      <c r="V806"/>
    </row>
    <row r="807" spans="2:22" ht="15.75" customHeight="1" x14ac:dyDescent="0.2">
      <c r="B807" s="220"/>
      <c r="C807" s="221"/>
      <c r="D807"/>
      <c r="E807"/>
      <c r="F807"/>
      <c r="G807"/>
      <c r="H807"/>
      <c r="I807"/>
      <c r="J807"/>
      <c r="K807"/>
      <c r="L807"/>
      <c r="M807"/>
      <c r="N807"/>
      <c r="O807"/>
      <c r="P807"/>
      <c r="Q807"/>
      <c r="R807"/>
      <c r="S807"/>
      <c r="T807"/>
      <c r="U807"/>
      <c r="V807"/>
    </row>
    <row r="808" spans="2:22" ht="15.75" customHeight="1" x14ac:dyDescent="0.2">
      <c r="B808" s="220"/>
      <c r="C808" s="221"/>
      <c r="D808"/>
      <c r="E808"/>
      <c r="F808"/>
      <c r="G808"/>
      <c r="H808"/>
      <c r="I808"/>
      <c r="J808"/>
      <c r="K808"/>
      <c r="L808"/>
      <c r="M808"/>
      <c r="N808"/>
      <c r="O808"/>
      <c r="P808"/>
      <c r="Q808"/>
      <c r="R808"/>
      <c r="S808"/>
      <c r="T808"/>
      <c r="U808"/>
      <c r="V808"/>
    </row>
    <row r="809" spans="2:22" ht="15.75" customHeight="1" x14ac:dyDescent="0.2">
      <c r="B809" s="220"/>
      <c r="C809" s="221"/>
      <c r="D809"/>
      <c r="E809"/>
      <c r="F809"/>
      <c r="G809"/>
      <c r="H809"/>
      <c r="I809"/>
      <c r="J809"/>
      <c r="K809"/>
      <c r="L809"/>
      <c r="M809"/>
      <c r="N809"/>
      <c r="O809"/>
      <c r="P809"/>
      <c r="Q809"/>
      <c r="R809"/>
      <c r="S809"/>
      <c r="T809"/>
      <c r="U809"/>
      <c r="V809"/>
    </row>
    <row r="810" spans="2:22" ht="15.75" customHeight="1" x14ac:dyDescent="0.2">
      <c r="B810" s="220"/>
      <c r="C810" s="221"/>
      <c r="D810"/>
      <c r="E810"/>
      <c r="F810"/>
      <c r="G810"/>
      <c r="H810"/>
      <c r="I810"/>
      <c r="J810"/>
      <c r="K810"/>
      <c r="L810"/>
      <c r="M810"/>
      <c r="N810"/>
      <c r="O810"/>
      <c r="P810"/>
      <c r="Q810"/>
      <c r="R810"/>
      <c r="S810"/>
      <c r="T810"/>
      <c r="U810"/>
      <c r="V810"/>
    </row>
    <row r="811" spans="2:22" ht="15.75" customHeight="1" x14ac:dyDescent="0.2">
      <c r="B811" s="220"/>
      <c r="C811" s="221"/>
      <c r="D811"/>
      <c r="E811"/>
      <c r="F811"/>
      <c r="G811"/>
      <c r="H811"/>
      <c r="I811"/>
      <c r="J811"/>
      <c r="K811"/>
      <c r="L811"/>
      <c r="M811"/>
      <c r="N811"/>
      <c r="O811"/>
      <c r="P811"/>
      <c r="Q811"/>
      <c r="R811"/>
      <c r="S811"/>
      <c r="T811"/>
      <c r="U811"/>
      <c r="V811"/>
    </row>
    <row r="812" spans="2:22" ht="15.75" customHeight="1" x14ac:dyDescent="0.2">
      <c r="B812" s="220"/>
      <c r="C812" s="221"/>
      <c r="D812"/>
      <c r="E812"/>
      <c r="F812"/>
      <c r="G812"/>
      <c r="H812"/>
      <c r="I812"/>
      <c r="J812"/>
      <c r="K812"/>
      <c r="L812"/>
      <c r="M812"/>
      <c r="N812"/>
      <c r="O812"/>
      <c r="P812"/>
      <c r="Q812"/>
      <c r="R812"/>
      <c r="S812"/>
      <c r="T812"/>
      <c r="U812"/>
      <c r="V812"/>
    </row>
    <row r="813" spans="2:22" ht="15.75" customHeight="1" x14ac:dyDescent="0.2">
      <c r="B813" s="220"/>
      <c r="C813" s="221"/>
      <c r="D813"/>
      <c r="E813"/>
      <c r="F813"/>
      <c r="G813"/>
      <c r="H813"/>
      <c r="I813"/>
      <c r="J813"/>
      <c r="K813"/>
      <c r="L813"/>
      <c r="M813"/>
      <c r="N813"/>
      <c r="O813"/>
      <c r="P813"/>
      <c r="Q813"/>
      <c r="R813"/>
      <c r="S813"/>
      <c r="T813"/>
      <c r="U813"/>
      <c r="V813"/>
    </row>
    <row r="814" spans="2:22" ht="15.75" customHeight="1" x14ac:dyDescent="0.2">
      <c r="B814" s="220"/>
      <c r="C814" s="221"/>
      <c r="D814"/>
      <c r="E814"/>
      <c r="F814"/>
      <c r="G814"/>
      <c r="H814"/>
      <c r="I814"/>
      <c r="J814"/>
      <c r="K814"/>
      <c r="L814"/>
      <c r="M814"/>
      <c r="N814"/>
      <c r="O814"/>
      <c r="P814"/>
      <c r="Q814"/>
      <c r="R814"/>
      <c r="S814"/>
      <c r="T814"/>
      <c r="U814"/>
      <c r="V814"/>
    </row>
    <row r="815" spans="2:22" ht="15.75" customHeight="1" x14ac:dyDescent="0.2">
      <c r="B815" s="220"/>
      <c r="C815" s="221"/>
      <c r="D815"/>
      <c r="E815"/>
      <c r="F815"/>
      <c r="G815"/>
      <c r="H815"/>
      <c r="I815"/>
      <c r="J815"/>
      <c r="K815"/>
      <c r="L815"/>
      <c r="M815"/>
      <c r="N815"/>
      <c r="O815"/>
      <c r="P815"/>
      <c r="Q815"/>
      <c r="R815"/>
      <c r="S815"/>
      <c r="T815"/>
      <c r="U815"/>
      <c r="V815"/>
    </row>
    <row r="816" spans="2:22" ht="15.75" customHeight="1" x14ac:dyDescent="0.2">
      <c r="B816" s="220"/>
      <c r="C816" s="221"/>
      <c r="D816"/>
      <c r="E816"/>
      <c r="F816"/>
      <c r="G816"/>
      <c r="H816"/>
      <c r="I816"/>
      <c r="J816"/>
      <c r="K816"/>
      <c r="L816"/>
      <c r="M816"/>
      <c r="N816"/>
      <c r="O816"/>
      <c r="P816"/>
      <c r="Q816"/>
      <c r="R816"/>
      <c r="S816"/>
      <c r="T816"/>
      <c r="U816"/>
      <c r="V816"/>
    </row>
    <row r="817" spans="2:22" ht="15.75" customHeight="1" x14ac:dyDescent="0.2">
      <c r="B817" s="220"/>
      <c r="C817" s="221"/>
      <c r="D817"/>
      <c r="E817"/>
      <c r="F817"/>
      <c r="G817"/>
      <c r="H817"/>
      <c r="I817"/>
      <c r="J817"/>
      <c r="K817"/>
      <c r="L817"/>
      <c r="M817"/>
      <c r="N817"/>
      <c r="O817"/>
      <c r="P817"/>
      <c r="Q817"/>
      <c r="R817"/>
      <c r="S817"/>
      <c r="T817"/>
      <c r="U817"/>
      <c r="V817"/>
    </row>
    <row r="818" spans="2:22" ht="15.75" customHeight="1" x14ac:dyDescent="0.2">
      <c r="B818" s="220"/>
      <c r="C818" s="221"/>
      <c r="D818"/>
      <c r="E818"/>
      <c r="F818"/>
      <c r="G818"/>
      <c r="H818"/>
      <c r="I818"/>
      <c r="J818"/>
      <c r="K818"/>
      <c r="L818"/>
      <c r="M818"/>
      <c r="N818"/>
      <c r="O818"/>
      <c r="P818"/>
      <c r="Q818"/>
      <c r="R818"/>
      <c r="S818"/>
      <c r="T818"/>
      <c r="U818"/>
      <c r="V818"/>
    </row>
    <row r="819" spans="2:22" ht="15.75" customHeight="1" x14ac:dyDescent="0.2">
      <c r="B819" s="220"/>
      <c r="C819" s="221"/>
      <c r="D819"/>
      <c r="E819"/>
      <c r="F819"/>
      <c r="G819"/>
      <c r="H819"/>
      <c r="I819"/>
      <c r="J819"/>
      <c r="K819"/>
      <c r="L819"/>
      <c r="M819"/>
      <c r="N819"/>
      <c r="O819"/>
      <c r="P819"/>
      <c r="Q819"/>
      <c r="R819"/>
      <c r="S819"/>
      <c r="T819"/>
      <c r="U819"/>
      <c r="V819"/>
    </row>
    <row r="820" spans="2:22" ht="15.75" customHeight="1" x14ac:dyDescent="0.2">
      <c r="B820" s="220"/>
      <c r="C820" s="221"/>
      <c r="D820"/>
      <c r="E820"/>
      <c r="F820"/>
      <c r="G820"/>
      <c r="H820"/>
      <c r="I820"/>
      <c r="J820"/>
      <c r="K820"/>
      <c r="L820"/>
      <c r="M820"/>
      <c r="N820"/>
      <c r="O820"/>
      <c r="P820"/>
      <c r="Q820"/>
      <c r="R820"/>
      <c r="S820"/>
      <c r="T820"/>
      <c r="U820"/>
      <c r="V820"/>
    </row>
    <row r="821" spans="2:22" ht="15.75" customHeight="1" x14ac:dyDescent="0.2">
      <c r="B821" s="220"/>
      <c r="C821" s="221"/>
      <c r="D821"/>
      <c r="E821"/>
      <c r="F821"/>
      <c r="G821"/>
      <c r="H821"/>
      <c r="I821"/>
      <c r="J821"/>
      <c r="K821"/>
      <c r="L821"/>
      <c r="M821"/>
      <c r="N821"/>
      <c r="O821"/>
      <c r="P821"/>
      <c r="Q821"/>
      <c r="R821"/>
      <c r="S821"/>
      <c r="T821"/>
      <c r="U821"/>
      <c r="V821"/>
    </row>
    <row r="822" spans="2:22" ht="15.75" customHeight="1" x14ac:dyDescent="0.2">
      <c r="B822" s="220"/>
      <c r="C822" s="221"/>
      <c r="D822"/>
      <c r="E822"/>
      <c r="F822"/>
      <c r="G822"/>
      <c r="H822"/>
      <c r="I822"/>
      <c r="J822"/>
      <c r="K822"/>
      <c r="L822"/>
      <c r="M822"/>
      <c r="N822"/>
      <c r="O822"/>
      <c r="P822"/>
      <c r="Q822"/>
      <c r="R822"/>
      <c r="S822"/>
      <c r="T822"/>
      <c r="U822"/>
      <c r="V822"/>
    </row>
    <row r="823" spans="2:22" ht="15.75" customHeight="1" x14ac:dyDescent="0.2">
      <c r="B823" s="220"/>
      <c r="C823" s="221"/>
      <c r="D823"/>
      <c r="E823"/>
      <c r="F823"/>
      <c r="G823"/>
      <c r="H823"/>
      <c r="I823"/>
      <c r="J823"/>
      <c r="K823"/>
      <c r="L823"/>
      <c r="M823"/>
      <c r="N823"/>
      <c r="O823"/>
      <c r="P823"/>
      <c r="Q823"/>
      <c r="R823"/>
      <c r="S823"/>
      <c r="T823"/>
      <c r="U823"/>
      <c r="V823"/>
    </row>
    <row r="824" spans="2:22" ht="15.75" customHeight="1" x14ac:dyDescent="0.2">
      <c r="B824" s="220"/>
      <c r="C824" s="221"/>
      <c r="D824"/>
      <c r="E824"/>
      <c r="F824"/>
      <c r="G824"/>
      <c r="H824"/>
      <c r="I824"/>
      <c r="J824"/>
      <c r="K824"/>
      <c r="L824"/>
      <c r="M824"/>
      <c r="N824"/>
      <c r="O824"/>
      <c r="P824"/>
      <c r="Q824"/>
      <c r="R824"/>
      <c r="S824"/>
      <c r="T824"/>
      <c r="U824"/>
      <c r="V824"/>
    </row>
    <row r="825" spans="2:22" ht="15.75" customHeight="1" x14ac:dyDescent="0.2">
      <c r="B825" s="220"/>
      <c r="C825" s="221"/>
      <c r="D825"/>
      <c r="E825"/>
      <c r="F825"/>
      <c r="G825"/>
      <c r="H825"/>
      <c r="I825"/>
      <c r="J825"/>
      <c r="K825"/>
      <c r="L825"/>
      <c r="M825"/>
      <c r="N825"/>
      <c r="O825"/>
      <c r="P825"/>
      <c r="Q825"/>
      <c r="R825"/>
      <c r="S825"/>
      <c r="T825"/>
      <c r="U825"/>
      <c r="V825"/>
    </row>
    <row r="826" spans="2:22" ht="15.75" customHeight="1" x14ac:dyDescent="0.2">
      <c r="B826" s="220"/>
      <c r="C826" s="221"/>
      <c r="D826"/>
      <c r="E826"/>
      <c r="F826"/>
      <c r="G826"/>
      <c r="H826"/>
      <c r="I826"/>
      <c r="J826"/>
      <c r="K826"/>
      <c r="L826"/>
      <c r="M826"/>
      <c r="N826"/>
      <c r="O826"/>
      <c r="P826"/>
      <c r="Q826"/>
      <c r="R826"/>
      <c r="S826"/>
      <c r="T826"/>
      <c r="U826"/>
      <c r="V826"/>
    </row>
    <row r="827" spans="2:22" ht="15.75" customHeight="1" x14ac:dyDescent="0.2">
      <c r="B827" s="220"/>
      <c r="C827" s="221"/>
      <c r="D827"/>
      <c r="E827"/>
      <c r="F827"/>
      <c r="G827"/>
      <c r="H827"/>
      <c r="I827"/>
      <c r="J827"/>
      <c r="K827"/>
      <c r="L827"/>
      <c r="M827"/>
      <c r="N827"/>
      <c r="O827"/>
      <c r="P827"/>
      <c r="Q827"/>
      <c r="R827"/>
      <c r="S827"/>
      <c r="T827"/>
      <c r="U827"/>
      <c r="V827"/>
    </row>
    <row r="828" spans="2:22" ht="15.75" customHeight="1" x14ac:dyDescent="0.2">
      <c r="B828" s="220"/>
      <c r="C828" s="221"/>
      <c r="D828"/>
      <c r="E828"/>
      <c r="F828"/>
      <c r="G828"/>
      <c r="H828"/>
      <c r="I828"/>
      <c r="J828"/>
      <c r="K828"/>
      <c r="L828"/>
      <c r="M828"/>
      <c r="N828"/>
      <c r="O828"/>
      <c r="P828"/>
      <c r="Q828"/>
      <c r="R828"/>
      <c r="S828"/>
      <c r="T828"/>
      <c r="U828"/>
      <c r="V828"/>
    </row>
    <row r="829" spans="2:22" ht="15.75" customHeight="1" x14ac:dyDescent="0.2">
      <c r="B829" s="220"/>
      <c r="C829" s="221"/>
      <c r="D829"/>
      <c r="E829"/>
      <c r="F829"/>
      <c r="G829"/>
      <c r="H829"/>
      <c r="I829"/>
      <c r="J829"/>
      <c r="K829"/>
      <c r="L829"/>
      <c r="M829"/>
      <c r="N829"/>
      <c r="O829"/>
      <c r="P829"/>
      <c r="Q829"/>
      <c r="R829"/>
      <c r="S829"/>
      <c r="T829"/>
      <c r="U829"/>
      <c r="V829"/>
    </row>
    <row r="830" spans="2:22" ht="15.75" customHeight="1" x14ac:dyDescent="0.2">
      <c r="B830" s="220"/>
      <c r="C830" s="221"/>
      <c r="D830"/>
      <c r="E830"/>
      <c r="F830"/>
      <c r="G830"/>
      <c r="H830"/>
      <c r="I830"/>
      <c r="J830"/>
      <c r="K830"/>
      <c r="L830"/>
      <c r="M830"/>
      <c r="N830"/>
      <c r="O830"/>
      <c r="P830"/>
      <c r="Q830"/>
      <c r="R830"/>
      <c r="S830"/>
      <c r="T830"/>
      <c r="U830"/>
      <c r="V830"/>
    </row>
    <row r="831" spans="2:22" ht="15.75" customHeight="1" x14ac:dyDescent="0.2">
      <c r="B831" s="220"/>
      <c r="C831" s="221"/>
      <c r="D831"/>
      <c r="E831"/>
      <c r="F831"/>
      <c r="G831"/>
      <c r="H831"/>
      <c r="I831"/>
      <c r="J831"/>
      <c r="K831"/>
      <c r="L831"/>
      <c r="M831"/>
      <c r="N831"/>
      <c r="O831"/>
      <c r="P831"/>
      <c r="Q831"/>
      <c r="R831"/>
      <c r="S831"/>
      <c r="T831"/>
      <c r="U831"/>
      <c r="V831"/>
    </row>
    <row r="832" spans="2:22" ht="15.75" customHeight="1" x14ac:dyDescent="0.2">
      <c r="B832" s="220"/>
      <c r="C832" s="221"/>
      <c r="D832"/>
      <c r="E832"/>
      <c r="F832"/>
      <c r="G832"/>
      <c r="H832"/>
      <c r="I832"/>
      <c r="J832"/>
      <c r="K832"/>
      <c r="L832"/>
      <c r="M832"/>
      <c r="N832"/>
      <c r="O832"/>
      <c r="P832"/>
      <c r="Q832"/>
      <c r="R832"/>
      <c r="S832"/>
      <c r="T832"/>
      <c r="U832"/>
      <c r="V832"/>
    </row>
    <row r="833" spans="2:22" ht="15.75" customHeight="1" x14ac:dyDescent="0.2">
      <c r="B833" s="220"/>
      <c r="C833" s="221"/>
      <c r="D833"/>
      <c r="E833"/>
      <c r="F833"/>
      <c r="G833"/>
      <c r="H833"/>
      <c r="I833"/>
      <c r="J833"/>
      <c r="K833"/>
      <c r="L833"/>
      <c r="M833"/>
      <c r="N833"/>
      <c r="O833"/>
      <c r="P833"/>
      <c r="Q833"/>
      <c r="R833"/>
      <c r="S833"/>
      <c r="T833"/>
      <c r="U833"/>
      <c r="V833"/>
    </row>
    <row r="834" spans="2:22" ht="15.75" customHeight="1" x14ac:dyDescent="0.2">
      <c r="B834" s="220"/>
      <c r="C834" s="221"/>
      <c r="D834"/>
      <c r="E834"/>
      <c r="F834"/>
      <c r="G834"/>
      <c r="H834"/>
      <c r="I834"/>
      <c r="J834"/>
      <c r="K834"/>
      <c r="L834"/>
      <c r="M834"/>
      <c r="N834"/>
      <c r="O834"/>
      <c r="P834"/>
      <c r="Q834"/>
      <c r="R834"/>
      <c r="S834"/>
      <c r="T834"/>
      <c r="U834"/>
      <c r="V834"/>
    </row>
    <row r="835" spans="2:22" ht="15.75" customHeight="1" x14ac:dyDescent="0.2">
      <c r="B835" s="220"/>
      <c r="C835" s="221"/>
      <c r="D835"/>
      <c r="E835"/>
      <c r="F835"/>
      <c r="G835"/>
      <c r="H835"/>
      <c r="I835"/>
      <c r="J835"/>
      <c r="K835"/>
      <c r="L835"/>
      <c r="M835"/>
      <c r="N835"/>
      <c r="O835"/>
      <c r="P835"/>
      <c r="Q835"/>
      <c r="R835"/>
      <c r="S835"/>
      <c r="T835"/>
      <c r="U835"/>
      <c r="V835"/>
    </row>
    <row r="836" spans="2:22" ht="15.75" customHeight="1" x14ac:dyDescent="0.2">
      <c r="B836" s="220"/>
      <c r="C836" s="221"/>
      <c r="D836"/>
      <c r="E836"/>
      <c r="F836"/>
      <c r="G836"/>
      <c r="H836"/>
      <c r="I836"/>
      <c r="J836"/>
      <c r="K836"/>
      <c r="L836"/>
      <c r="M836"/>
      <c r="N836"/>
      <c r="O836"/>
      <c r="P836"/>
      <c r="Q836"/>
      <c r="R836"/>
      <c r="S836"/>
      <c r="T836"/>
      <c r="U836"/>
      <c r="V836"/>
    </row>
    <row r="837" spans="2:22" ht="15.75" customHeight="1" x14ac:dyDescent="0.2">
      <c r="B837" s="220"/>
      <c r="C837" s="221"/>
      <c r="D837"/>
      <c r="E837"/>
      <c r="F837"/>
      <c r="G837"/>
      <c r="H837"/>
      <c r="I837"/>
      <c r="J837"/>
      <c r="K837"/>
      <c r="L837"/>
      <c r="M837"/>
      <c r="N837"/>
      <c r="O837"/>
      <c r="P837"/>
      <c r="Q837"/>
      <c r="R837"/>
      <c r="S837"/>
      <c r="T837"/>
      <c r="U837"/>
      <c r="V837"/>
    </row>
    <row r="838" spans="2:22" ht="15.75" customHeight="1" x14ac:dyDescent="0.2">
      <c r="B838" s="220"/>
      <c r="C838" s="221"/>
      <c r="D838"/>
      <c r="E838"/>
      <c r="F838"/>
      <c r="G838"/>
      <c r="H838"/>
      <c r="I838"/>
      <c r="J838"/>
      <c r="K838"/>
      <c r="L838"/>
      <c r="M838"/>
      <c r="N838"/>
      <c r="O838"/>
      <c r="P838"/>
      <c r="Q838"/>
      <c r="R838"/>
      <c r="S838"/>
      <c r="T838"/>
      <c r="U838"/>
      <c r="V838"/>
    </row>
    <row r="839" spans="2:22" ht="15.75" customHeight="1" x14ac:dyDescent="0.2">
      <c r="B839" s="220"/>
      <c r="C839" s="221"/>
      <c r="D839"/>
      <c r="E839"/>
      <c r="F839"/>
      <c r="G839"/>
      <c r="H839"/>
      <c r="I839"/>
      <c r="J839"/>
      <c r="K839"/>
      <c r="L839"/>
      <c r="M839"/>
      <c r="N839"/>
      <c r="O839"/>
      <c r="P839"/>
      <c r="Q839"/>
      <c r="R839"/>
      <c r="S839"/>
      <c r="T839"/>
      <c r="U839"/>
      <c r="V839"/>
    </row>
    <row r="840" spans="2:22" ht="15.75" customHeight="1" x14ac:dyDescent="0.2">
      <c r="B840" s="220"/>
      <c r="C840" s="221"/>
      <c r="D840"/>
      <c r="E840"/>
      <c r="F840"/>
      <c r="G840"/>
      <c r="H840"/>
      <c r="I840"/>
      <c r="J840"/>
      <c r="K840"/>
      <c r="L840"/>
      <c r="M840"/>
      <c r="N840"/>
      <c r="O840"/>
      <c r="P840"/>
      <c r="Q840"/>
      <c r="R840"/>
      <c r="S840"/>
      <c r="T840"/>
      <c r="U840"/>
      <c r="V840"/>
    </row>
    <row r="841" spans="2:22" ht="15.75" customHeight="1" x14ac:dyDescent="0.2">
      <c r="B841" s="220"/>
      <c r="C841" s="221"/>
      <c r="D841"/>
      <c r="E841"/>
      <c r="F841"/>
      <c r="G841"/>
      <c r="H841"/>
      <c r="I841"/>
      <c r="J841"/>
      <c r="K841"/>
      <c r="L841"/>
      <c r="M841"/>
      <c r="N841"/>
      <c r="O841"/>
      <c r="P841"/>
      <c r="Q841"/>
      <c r="R841"/>
      <c r="S841"/>
      <c r="T841"/>
      <c r="U841"/>
      <c r="V841"/>
    </row>
    <row r="842" spans="2:22" ht="15.75" customHeight="1" x14ac:dyDescent="0.2">
      <c r="B842" s="220"/>
      <c r="C842" s="221"/>
      <c r="D842"/>
      <c r="E842"/>
      <c r="F842"/>
      <c r="G842"/>
      <c r="H842"/>
      <c r="I842"/>
      <c r="J842"/>
      <c r="K842"/>
      <c r="L842"/>
      <c r="M842"/>
      <c r="N842"/>
      <c r="O842"/>
      <c r="P842"/>
      <c r="Q842"/>
      <c r="R842"/>
      <c r="S842"/>
      <c r="T842"/>
      <c r="U842"/>
      <c r="V842"/>
    </row>
    <row r="843" spans="2:22" ht="15.75" customHeight="1" x14ac:dyDescent="0.2">
      <c r="B843" s="220"/>
      <c r="C843" s="221"/>
      <c r="D843"/>
      <c r="E843"/>
      <c r="F843"/>
      <c r="G843"/>
      <c r="H843"/>
      <c r="I843"/>
      <c r="J843"/>
      <c r="K843"/>
      <c r="L843"/>
      <c r="M843"/>
      <c r="N843"/>
      <c r="O843"/>
      <c r="P843"/>
      <c r="Q843"/>
      <c r="R843"/>
      <c r="S843"/>
      <c r="T843"/>
      <c r="U843"/>
      <c r="V843"/>
    </row>
    <row r="844" spans="2:22" ht="15.75" customHeight="1" x14ac:dyDescent="0.2">
      <c r="B844" s="220"/>
      <c r="C844" s="221"/>
      <c r="D844"/>
      <c r="E844"/>
      <c r="F844"/>
      <c r="G844"/>
      <c r="H844"/>
      <c r="I844"/>
      <c r="J844"/>
      <c r="K844"/>
      <c r="L844"/>
      <c r="M844"/>
      <c r="N844"/>
      <c r="O844"/>
      <c r="P844"/>
      <c r="Q844"/>
      <c r="R844"/>
      <c r="S844"/>
      <c r="T844"/>
      <c r="U844"/>
      <c r="V844"/>
    </row>
    <row r="845" spans="2:22" ht="15.75" customHeight="1" x14ac:dyDescent="0.2">
      <c r="B845" s="220"/>
      <c r="C845" s="221"/>
      <c r="D845"/>
      <c r="E845"/>
      <c r="F845"/>
      <c r="G845"/>
      <c r="H845"/>
      <c r="I845"/>
      <c r="J845"/>
      <c r="K845"/>
      <c r="L845"/>
      <c r="M845"/>
      <c r="N845"/>
      <c r="O845"/>
      <c r="P845"/>
      <c r="Q845"/>
      <c r="R845"/>
      <c r="S845"/>
      <c r="T845"/>
      <c r="U845"/>
      <c r="V845"/>
    </row>
    <row r="846" spans="2:22" ht="15.75" customHeight="1" x14ac:dyDescent="0.2">
      <c r="B846" s="220"/>
      <c r="C846" s="221"/>
      <c r="D846"/>
      <c r="E846"/>
      <c r="F846"/>
      <c r="G846"/>
      <c r="H846"/>
      <c r="I846"/>
      <c r="J846"/>
      <c r="K846"/>
      <c r="L846"/>
      <c r="M846"/>
      <c r="N846"/>
      <c r="O846"/>
      <c r="P846"/>
      <c r="Q846"/>
      <c r="R846"/>
      <c r="S846"/>
      <c r="T846"/>
      <c r="U846"/>
      <c r="V846"/>
    </row>
    <row r="847" spans="2:22" ht="15.75" customHeight="1" x14ac:dyDescent="0.2">
      <c r="B847" s="220"/>
      <c r="C847" s="221"/>
      <c r="D847"/>
      <c r="E847"/>
      <c r="F847"/>
      <c r="G847"/>
      <c r="H847"/>
      <c r="I847"/>
      <c r="J847"/>
      <c r="K847"/>
      <c r="L847"/>
      <c r="M847"/>
      <c r="N847"/>
      <c r="O847"/>
      <c r="P847"/>
      <c r="Q847"/>
      <c r="R847"/>
      <c r="S847"/>
      <c r="T847"/>
      <c r="U847"/>
      <c r="V847"/>
    </row>
    <row r="848" spans="2:22" ht="15.75" customHeight="1" x14ac:dyDescent="0.2">
      <c r="B848" s="220"/>
      <c r="C848" s="221"/>
      <c r="D848"/>
      <c r="E848"/>
      <c r="F848"/>
      <c r="G848"/>
      <c r="H848"/>
      <c r="I848"/>
      <c r="J848"/>
      <c r="K848"/>
      <c r="L848"/>
      <c r="M848"/>
      <c r="N848"/>
      <c r="O848"/>
      <c r="P848"/>
      <c r="Q848"/>
      <c r="R848"/>
      <c r="S848"/>
      <c r="T848"/>
      <c r="U848"/>
      <c r="V848"/>
    </row>
    <row r="849" spans="2:22" ht="15.75" customHeight="1" x14ac:dyDescent="0.2">
      <c r="B849" s="220"/>
      <c r="C849" s="221"/>
      <c r="D849"/>
      <c r="E849"/>
      <c r="F849"/>
      <c r="G849"/>
      <c r="H849"/>
      <c r="I849"/>
      <c r="J849"/>
      <c r="K849"/>
      <c r="L849"/>
      <c r="M849"/>
      <c r="N849"/>
      <c r="O849"/>
      <c r="P849"/>
      <c r="Q849"/>
      <c r="R849"/>
      <c r="S849"/>
      <c r="T849"/>
      <c r="U849"/>
      <c r="V849"/>
    </row>
    <row r="850" spans="2:22" ht="15.75" customHeight="1" x14ac:dyDescent="0.2">
      <c r="B850" s="220"/>
      <c r="C850" s="221"/>
      <c r="D850"/>
      <c r="E850"/>
      <c r="F850"/>
      <c r="G850"/>
      <c r="H850"/>
      <c r="I850"/>
      <c r="J850"/>
      <c r="K850"/>
      <c r="L850"/>
      <c r="M850"/>
      <c r="N850"/>
      <c r="O850"/>
      <c r="P850"/>
      <c r="Q850"/>
      <c r="R850"/>
      <c r="S850"/>
      <c r="T850"/>
      <c r="U850"/>
      <c r="V850"/>
    </row>
    <row r="851" spans="2:22" ht="15.75" customHeight="1" x14ac:dyDescent="0.2">
      <c r="B851" s="220"/>
      <c r="C851" s="221"/>
      <c r="D851"/>
      <c r="E851"/>
      <c r="F851"/>
      <c r="G851"/>
      <c r="H851"/>
      <c r="I851"/>
      <c r="J851"/>
      <c r="K851"/>
      <c r="L851"/>
      <c r="M851"/>
      <c r="N851"/>
      <c r="O851"/>
      <c r="P851"/>
      <c r="Q851"/>
      <c r="R851"/>
      <c r="S851"/>
      <c r="T851"/>
      <c r="U851"/>
      <c r="V851"/>
    </row>
    <row r="852" spans="2:22" ht="15.75" customHeight="1" x14ac:dyDescent="0.2">
      <c r="B852" s="220"/>
      <c r="C852" s="221"/>
      <c r="D852"/>
      <c r="E852"/>
      <c r="F852"/>
      <c r="G852"/>
      <c r="H852"/>
      <c r="I852"/>
      <c r="J852"/>
      <c r="K852"/>
      <c r="L852"/>
      <c r="M852"/>
      <c r="N852"/>
      <c r="O852"/>
      <c r="P852"/>
      <c r="Q852"/>
      <c r="R852"/>
      <c r="S852"/>
      <c r="T852"/>
      <c r="U852"/>
      <c r="V852"/>
    </row>
    <row r="853" spans="2:22" ht="15.75" customHeight="1" x14ac:dyDescent="0.2">
      <c r="B853" s="220"/>
      <c r="C853" s="221"/>
      <c r="D853"/>
      <c r="E853"/>
      <c r="F853"/>
      <c r="G853"/>
      <c r="H853"/>
      <c r="I853"/>
      <c r="J853"/>
      <c r="K853"/>
      <c r="L853"/>
      <c r="M853"/>
      <c r="N853"/>
      <c r="O853"/>
      <c r="P853"/>
      <c r="Q853"/>
      <c r="R853"/>
      <c r="S853"/>
      <c r="T853"/>
      <c r="U853"/>
      <c r="V853"/>
    </row>
    <row r="854" spans="2:22" ht="15.75" customHeight="1" x14ac:dyDescent="0.2">
      <c r="B854" s="220"/>
      <c r="C854" s="221"/>
      <c r="D854"/>
      <c r="E854"/>
      <c r="F854"/>
      <c r="G854"/>
      <c r="H854"/>
      <c r="I854"/>
      <c r="J854"/>
      <c r="K854"/>
      <c r="L854"/>
      <c r="M854"/>
      <c r="N854"/>
      <c r="O854"/>
      <c r="P854"/>
      <c r="Q854"/>
      <c r="R854"/>
      <c r="S854"/>
      <c r="T854"/>
      <c r="U854"/>
      <c r="V854"/>
    </row>
    <row r="855" spans="2:22" ht="15.75" customHeight="1" x14ac:dyDescent="0.2">
      <c r="B855" s="220"/>
      <c r="C855" s="221"/>
      <c r="D855"/>
      <c r="E855"/>
      <c r="F855"/>
      <c r="G855"/>
      <c r="H855"/>
      <c r="I855"/>
      <c r="J855"/>
      <c r="K855"/>
      <c r="L855"/>
      <c r="M855"/>
      <c r="N855"/>
      <c r="O855"/>
      <c r="P855"/>
      <c r="Q855"/>
      <c r="R855"/>
      <c r="S855"/>
      <c r="T855"/>
      <c r="U855"/>
      <c r="V855"/>
    </row>
    <row r="856" spans="2:22" ht="15.75" customHeight="1" x14ac:dyDescent="0.2">
      <c r="B856" s="220"/>
      <c r="C856" s="221"/>
      <c r="D856"/>
      <c r="E856"/>
      <c r="F856"/>
      <c r="G856"/>
      <c r="H856"/>
      <c r="I856"/>
      <c r="J856"/>
      <c r="K856"/>
      <c r="L856"/>
      <c r="M856"/>
      <c r="N856"/>
      <c r="O856"/>
      <c r="P856"/>
      <c r="Q856"/>
      <c r="R856"/>
      <c r="S856"/>
      <c r="T856"/>
      <c r="U856"/>
      <c r="V856"/>
    </row>
    <row r="857" spans="2:22" ht="15.75" customHeight="1" x14ac:dyDescent="0.2">
      <c r="B857" s="220"/>
      <c r="C857" s="221"/>
      <c r="D857"/>
      <c r="E857"/>
      <c r="F857"/>
      <c r="G857"/>
      <c r="H857"/>
      <c r="I857"/>
      <c r="J857"/>
      <c r="K857"/>
      <c r="L857"/>
      <c r="M857"/>
      <c r="N857"/>
      <c r="O857"/>
      <c r="P857"/>
      <c r="Q857"/>
      <c r="R857"/>
      <c r="S857"/>
      <c r="T857"/>
      <c r="U857"/>
      <c r="V857"/>
    </row>
    <row r="858" spans="2:22" ht="15.75" customHeight="1" x14ac:dyDescent="0.2">
      <c r="B858" s="220"/>
      <c r="C858" s="221"/>
      <c r="D858"/>
      <c r="E858"/>
      <c r="F858"/>
      <c r="G858"/>
      <c r="H858"/>
      <c r="I858"/>
      <c r="J858"/>
      <c r="K858"/>
      <c r="L858"/>
      <c r="M858"/>
      <c r="N858"/>
      <c r="O858"/>
      <c r="P858"/>
      <c r="Q858"/>
      <c r="R858"/>
      <c r="S858"/>
      <c r="T858"/>
      <c r="U858"/>
      <c r="V858"/>
    </row>
    <row r="859" spans="2:22" ht="15.75" customHeight="1" x14ac:dyDescent="0.2">
      <c r="B859" s="220"/>
      <c r="C859" s="221"/>
      <c r="D859"/>
      <c r="E859"/>
      <c r="F859"/>
      <c r="G859"/>
      <c r="H859"/>
      <c r="I859"/>
      <c r="J859"/>
      <c r="K859"/>
      <c r="L859"/>
      <c r="M859"/>
      <c r="N859"/>
      <c r="O859"/>
      <c r="P859"/>
      <c r="Q859"/>
      <c r="R859"/>
      <c r="S859"/>
      <c r="T859"/>
      <c r="U859"/>
      <c r="V859"/>
    </row>
    <row r="860" spans="2:22" ht="15.75" customHeight="1" x14ac:dyDescent="0.2">
      <c r="B860" s="220"/>
      <c r="C860" s="221"/>
      <c r="D860"/>
      <c r="E860"/>
      <c r="F860"/>
      <c r="G860"/>
      <c r="H860"/>
      <c r="I860"/>
      <c r="J860"/>
      <c r="K860"/>
      <c r="L860"/>
      <c r="M860"/>
      <c r="N860"/>
      <c r="O860"/>
      <c r="P860"/>
      <c r="Q860"/>
      <c r="R860"/>
      <c r="S860"/>
      <c r="T860"/>
      <c r="U860"/>
      <c r="V860"/>
    </row>
    <row r="861" spans="2:22" ht="15.75" customHeight="1" x14ac:dyDescent="0.2">
      <c r="B861" s="220"/>
      <c r="C861" s="221"/>
      <c r="D861"/>
      <c r="E861"/>
      <c r="F861"/>
      <c r="G861"/>
      <c r="H861"/>
      <c r="I861"/>
      <c r="J861"/>
      <c r="K861"/>
      <c r="L861"/>
      <c r="M861"/>
      <c r="N861"/>
      <c r="O861"/>
      <c r="P861"/>
      <c r="Q861"/>
      <c r="R861"/>
      <c r="S861"/>
      <c r="T861"/>
      <c r="U861"/>
      <c r="V861"/>
    </row>
    <row r="862" spans="2:22" ht="15.75" customHeight="1" x14ac:dyDescent="0.2">
      <c r="B862" s="220"/>
      <c r="C862" s="221"/>
      <c r="D862"/>
      <c r="E862"/>
      <c r="F862"/>
      <c r="G862"/>
      <c r="H862"/>
      <c r="I862"/>
      <c r="J862"/>
      <c r="K862"/>
      <c r="L862"/>
      <c r="M862"/>
      <c r="N862"/>
      <c r="O862"/>
      <c r="P862"/>
      <c r="Q862"/>
      <c r="R862"/>
      <c r="S862"/>
      <c r="T862"/>
      <c r="U862"/>
      <c r="V862"/>
    </row>
    <row r="863" spans="2:22" ht="15.75" customHeight="1" x14ac:dyDescent="0.2">
      <c r="B863" s="220"/>
      <c r="C863" s="221"/>
      <c r="D863"/>
      <c r="E863"/>
      <c r="F863"/>
      <c r="G863"/>
      <c r="H863"/>
      <c r="I863"/>
      <c r="J863"/>
      <c r="K863"/>
      <c r="L863"/>
      <c r="M863"/>
      <c r="N863"/>
      <c r="O863"/>
      <c r="P863"/>
      <c r="Q863"/>
      <c r="R863"/>
      <c r="S863"/>
      <c r="T863"/>
      <c r="U863"/>
      <c r="V863"/>
    </row>
    <row r="864" spans="2:22" ht="15.75" customHeight="1" x14ac:dyDescent="0.2">
      <c r="B864" s="220"/>
      <c r="C864" s="221"/>
      <c r="D864"/>
      <c r="E864"/>
      <c r="F864"/>
      <c r="G864"/>
      <c r="H864"/>
      <c r="I864"/>
      <c r="J864"/>
      <c r="K864"/>
      <c r="L864"/>
      <c r="M864"/>
      <c r="N864"/>
      <c r="O864"/>
      <c r="P864"/>
      <c r="Q864"/>
      <c r="R864"/>
      <c r="S864"/>
      <c r="T864"/>
      <c r="U864"/>
      <c r="V864"/>
    </row>
    <row r="865" spans="2:22" ht="15.75" customHeight="1" x14ac:dyDescent="0.2">
      <c r="B865" s="220"/>
      <c r="C865" s="221"/>
      <c r="D865"/>
      <c r="E865"/>
      <c r="F865"/>
      <c r="G865"/>
      <c r="H865"/>
      <c r="I865"/>
      <c r="J865"/>
      <c r="K865"/>
      <c r="L865"/>
      <c r="M865"/>
      <c r="N865"/>
      <c r="O865"/>
      <c r="P865"/>
      <c r="Q865"/>
      <c r="R865"/>
      <c r="S865"/>
      <c r="T865"/>
      <c r="U865"/>
      <c r="V865"/>
    </row>
    <row r="866" spans="2:22" ht="15.75" customHeight="1" x14ac:dyDescent="0.2">
      <c r="B866" s="220"/>
      <c r="C866" s="221"/>
      <c r="D866"/>
      <c r="E866"/>
      <c r="F866"/>
      <c r="G866"/>
      <c r="H866"/>
      <c r="I866"/>
      <c r="J866"/>
      <c r="K866"/>
      <c r="L866"/>
      <c r="M866"/>
      <c r="N866"/>
      <c r="O866"/>
      <c r="P866"/>
      <c r="Q866"/>
      <c r="R866"/>
      <c r="S866"/>
      <c r="T866"/>
      <c r="U866"/>
      <c r="V866"/>
    </row>
    <row r="867" spans="2:22" ht="15.75" customHeight="1" x14ac:dyDescent="0.2">
      <c r="B867" s="220"/>
      <c r="C867" s="221"/>
      <c r="D867"/>
      <c r="E867"/>
      <c r="F867"/>
      <c r="G867"/>
      <c r="H867"/>
      <c r="I867"/>
      <c r="J867"/>
      <c r="K867"/>
      <c r="L867"/>
      <c r="M867"/>
      <c r="N867"/>
      <c r="O867"/>
      <c r="P867"/>
      <c r="Q867"/>
      <c r="R867"/>
      <c r="S867"/>
      <c r="T867"/>
      <c r="U867"/>
      <c r="V867"/>
    </row>
    <row r="868" spans="2:22" ht="15.75" customHeight="1" x14ac:dyDescent="0.2">
      <c r="B868" s="220"/>
      <c r="C868" s="221"/>
      <c r="D868"/>
      <c r="E868"/>
      <c r="F868"/>
      <c r="G868"/>
      <c r="H868"/>
      <c r="I868"/>
      <c r="J868"/>
      <c r="K868"/>
      <c r="L868"/>
      <c r="M868"/>
      <c r="N868"/>
      <c r="O868"/>
      <c r="P868"/>
      <c r="Q868"/>
      <c r="R868"/>
      <c r="S868"/>
      <c r="T868"/>
      <c r="U868"/>
      <c r="V868"/>
    </row>
    <row r="869" spans="2:22" ht="15.75" customHeight="1" x14ac:dyDescent="0.2">
      <c r="B869" s="220"/>
      <c r="C869" s="221"/>
      <c r="D869"/>
      <c r="E869"/>
      <c r="F869"/>
      <c r="G869"/>
      <c r="H869"/>
      <c r="I869"/>
      <c r="J869"/>
      <c r="K869"/>
      <c r="L869"/>
      <c r="M869"/>
      <c r="N869"/>
      <c r="O869"/>
      <c r="P869"/>
      <c r="Q869"/>
      <c r="R869"/>
      <c r="S869"/>
      <c r="T869"/>
      <c r="U869"/>
      <c r="V869"/>
    </row>
    <row r="870" spans="2:22" ht="15.75" customHeight="1" x14ac:dyDescent="0.2">
      <c r="B870" s="220"/>
      <c r="C870" s="221"/>
      <c r="D870"/>
      <c r="E870"/>
      <c r="F870"/>
      <c r="G870"/>
      <c r="H870"/>
      <c r="I870"/>
      <c r="J870"/>
      <c r="K870"/>
      <c r="L870"/>
      <c r="M870"/>
      <c r="N870"/>
      <c r="O870"/>
      <c r="P870"/>
      <c r="Q870"/>
      <c r="R870"/>
      <c r="S870"/>
      <c r="T870"/>
      <c r="U870"/>
      <c r="V870"/>
    </row>
    <row r="871" spans="2:22" ht="15.75" customHeight="1" x14ac:dyDescent="0.2">
      <c r="B871" s="220"/>
      <c r="C871" s="221"/>
      <c r="D871"/>
      <c r="E871"/>
      <c r="F871"/>
      <c r="G871"/>
      <c r="H871"/>
      <c r="I871"/>
      <c r="J871"/>
      <c r="K871"/>
      <c r="L871"/>
      <c r="M871"/>
      <c r="N871"/>
      <c r="O871"/>
      <c r="P871"/>
      <c r="Q871"/>
      <c r="R871"/>
      <c r="S871"/>
      <c r="T871"/>
      <c r="U871"/>
      <c r="V871"/>
    </row>
    <row r="872" spans="2:22" ht="15.75" customHeight="1" x14ac:dyDescent="0.2">
      <c r="B872" s="220"/>
      <c r="C872" s="221"/>
      <c r="D872"/>
      <c r="E872"/>
      <c r="F872"/>
      <c r="G872"/>
      <c r="H872"/>
      <c r="I872"/>
      <c r="J872"/>
      <c r="K872"/>
      <c r="L872"/>
      <c r="M872"/>
      <c r="N872"/>
      <c r="O872"/>
      <c r="P872"/>
      <c r="Q872"/>
      <c r="R872"/>
      <c r="S872"/>
      <c r="T872"/>
      <c r="U872"/>
      <c r="V872"/>
    </row>
    <row r="873" spans="2:22" ht="15.75" customHeight="1" x14ac:dyDescent="0.2">
      <c r="B873" s="220"/>
      <c r="C873" s="221"/>
      <c r="D873"/>
      <c r="E873"/>
      <c r="F873"/>
      <c r="G873"/>
      <c r="H873"/>
      <c r="I873"/>
      <c r="J873"/>
      <c r="K873"/>
      <c r="L873"/>
      <c r="M873"/>
      <c r="N873"/>
      <c r="O873"/>
      <c r="P873"/>
      <c r="Q873"/>
      <c r="R873"/>
      <c r="S873"/>
      <c r="T873"/>
      <c r="U873"/>
      <c r="V873"/>
    </row>
    <row r="874" spans="2:22" ht="15.75" customHeight="1" x14ac:dyDescent="0.2">
      <c r="B874" s="220"/>
      <c r="C874" s="221"/>
      <c r="D874"/>
      <c r="E874"/>
      <c r="F874"/>
      <c r="G874"/>
      <c r="H874"/>
      <c r="I874"/>
      <c r="J874"/>
      <c r="K874"/>
      <c r="L874"/>
      <c r="M874"/>
      <c r="N874"/>
      <c r="O874"/>
      <c r="P874"/>
      <c r="Q874"/>
      <c r="R874"/>
      <c r="S874"/>
      <c r="T874"/>
      <c r="U874"/>
      <c r="V874"/>
    </row>
    <row r="875" spans="2:22" ht="15.75" customHeight="1" x14ac:dyDescent="0.2">
      <c r="B875" s="220"/>
      <c r="C875" s="221"/>
      <c r="D875"/>
      <c r="E875"/>
      <c r="F875"/>
      <c r="G875"/>
      <c r="H875"/>
      <c r="I875"/>
      <c r="J875"/>
      <c r="K875"/>
      <c r="L875"/>
      <c r="M875"/>
      <c r="N875"/>
      <c r="O875"/>
      <c r="P875"/>
      <c r="Q875"/>
      <c r="R875"/>
      <c r="S875"/>
      <c r="T875"/>
      <c r="U875"/>
      <c r="V875"/>
    </row>
    <row r="876" spans="2:22" ht="15.75" customHeight="1" x14ac:dyDescent="0.2">
      <c r="B876" s="220"/>
      <c r="C876" s="221"/>
      <c r="D876"/>
      <c r="E876"/>
      <c r="F876"/>
      <c r="G876"/>
      <c r="H876"/>
      <c r="I876"/>
      <c r="J876"/>
      <c r="K876"/>
      <c r="L876"/>
      <c r="M876"/>
      <c r="N876"/>
      <c r="O876"/>
      <c r="P876"/>
      <c r="Q876"/>
      <c r="R876"/>
      <c r="S876"/>
      <c r="T876"/>
      <c r="U876"/>
      <c r="V876"/>
    </row>
    <row r="877" spans="2:22" ht="15.75" customHeight="1" x14ac:dyDescent="0.2">
      <c r="B877" s="220"/>
      <c r="C877" s="221"/>
      <c r="D877"/>
      <c r="E877"/>
      <c r="F877"/>
      <c r="G877"/>
      <c r="H877"/>
      <c r="I877"/>
      <c r="J877"/>
      <c r="K877"/>
      <c r="L877"/>
      <c r="M877"/>
      <c r="N877"/>
      <c r="O877"/>
      <c r="P877"/>
      <c r="Q877"/>
      <c r="R877"/>
      <c r="S877"/>
      <c r="T877"/>
      <c r="U877"/>
      <c r="V877"/>
    </row>
    <row r="878" spans="2:22" ht="15.75" customHeight="1" x14ac:dyDescent="0.2">
      <c r="B878" s="220"/>
      <c r="C878" s="221"/>
      <c r="D878"/>
      <c r="E878"/>
      <c r="F878"/>
      <c r="G878"/>
      <c r="H878"/>
      <c r="I878"/>
      <c r="J878"/>
      <c r="K878"/>
      <c r="L878"/>
      <c r="M878"/>
      <c r="N878"/>
      <c r="O878"/>
      <c r="P878"/>
      <c r="Q878"/>
      <c r="R878"/>
      <c r="S878"/>
      <c r="T878"/>
      <c r="U878"/>
      <c r="V878"/>
    </row>
    <row r="879" spans="2:22" ht="15.75" customHeight="1" x14ac:dyDescent="0.2">
      <c r="B879" s="220"/>
      <c r="C879" s="221"/>
      <c r="D879"/>
      <c r="E879"/>
      <c r="F879"/>
      <c r="G879"/>
      <c r="H879"/>
      <c r="I879"/>
      <c r="J879"/>
      <c r="K879"/>
      <c r="L879"/>
      <c r="M879"/>
      <c r="N879"/>
      <c r="O879"/>
      <c r="P879"/>
      <c r="Q879"/>
      <c r="R879"/>
      <c r="S879"/>
      <c r="T879"/>
      <c r="U879"/>
      <c r="V879"/>
    </row>
    <row r="880" spans="2:22" ht="15.75" customHeight="1" x14ac:dyDescent="0.2">
      <c r="B880" s="220"/>
      <c r="C880" s="221"/>
      <c r="D880"/>
      <c r="E880"/>
      <c r="F880"/>
      <c r="G880"/>
      <c r="H880"/>
      <c r="I880"/>
      <c r="J880"/>
      <c r="K880"/>
      <c r="L880"/>
      <c r="M880"/>
      <c r="N880"/>
      <c r="O880"/>
      <c r="P880"/>
      <c r="Q880"/>
      <c r="R880"/>
      <c r="S880"/>
      <c r="T880"/>
      <c r="U880"/>
      <c r="V880"/>
    </row>
    <row r="881" spans="2:22" ht="15.75" customHeight="1" x14ac:dyDescent="0.2">
      <c r="B881" s="220"/>
      <c r="C881" s="221"/>
      <c r="D881"/>
      <c r="E881"/>
      <c r="F881"/>
      <c r="G881"/>
      <c r="H881"/>
      <c r="I881"/>
      <c r="J881"/>
      <c r="K881"/>
      <c r="L881"/>
      <c r="M881"/>
      <c r="N881"/>
      <c r="O881"/>
      <c r="P881"/>
      <c r="Q881"/>
      <c r="R881"/>
      <c r="S881"/>
      <c r="T881"/>
      <c r="U881"/>
      <c r="V881"/>
    </row>
    <row r="882" spans="2:22" ht="15.75" customHeight="1" x14ac:dyDescent="0.2">
      <c r="B882" s="220"/>
      <c r="C882" s="221"/>
      <c r="D882"/>
      <c r="E882"/>
      <c r="F882"/>
      <c r="G882"/>
      <c r="H882"/>
      <c r="I882"/>
      <c r="J882"/>
      <c r="K882"/>
      <c r="L882"/>
      <c r="M882"/>
      <c r="N882"/>
      <c r="O882"/>
      <c r="P882"/>
      <c r="Q882"/>
      <c r="R882"/>
      <c r="S882"/>
      <c r="T882"/>
      <c r="U882"/>
      <c r="V882"/>
    </row>
    <row r="883" spans="2:22" ht="15.75" customHeight="1" x14ac:dyDescent="0.2">
      <c r="B883" s="220"/>
      <c r="C883" s="221"/>
      <c r="D883"/>
      <c r="E883"/>
      <c r="F883"/>
      <c r="G883"/>
      <c r="H883"/>
      <c r="I883"/>
      <c r="J883"/>
      <c r="K883"/>
      <c r="L883"/>
      <c r="M883"/>
      <c r="N883"/>
      <c r="O883"/>
      <c r="P883"/>
      <c r="Q883"/>
      <c r="R883"/>
      <c r="S883"/>
      <c r="T883"/>
      <c r="U883"/>
      <c r="V883"/>
    </row>
    <row r="884" spans="2:22" ht="15.75" customHeight="1" x14ac:dyDescent="0.2">
      <c r="B884" s="220"/>
      <c r="C884" s="221"/>
      <c r="D884"/>
      <c r="E884"/>
      <c r="F884"/>
      <c r="G884"/>
      <c r="H884"/>
      <c r="I884"/>
      <c r="J884"/>
      <c r="K884"/>
      <c r="L884"/>
      <c r="M884"/>
      <c r="N884"/>
      <c r="O884"/>
      <c r="P884"/>
      <c r="Q884"/>
      <c r="R884"/>
      <c r="S884"/>
      <c r="T884"/>
      <c r="U884"/>
      <c r="V884"/>
    </row>
    <row r="885" spans="2:22" ht="15.75" customHeight="1" x14ac:dyDescent="0.2">
      <c r="B885" s="220"/>
      <c r="C885" s="221"/>
      <c r="D885"/>
      <c r="E885"/>
      <c r="F885"/>
      <c r="G885"/>
      <c r="H885"/>
      <c r="I885"/>
      <c r="J885"/>
      <c r="K885"/>
      <c r="L885"/>
      <c r="M885"/>
      <c r="N885"/>
      <c r="O885"/>
      <c r="P885"/>
      <c r="Q885"/>
      <c r="R885"/>
      <c r="S885"/>
      <c r="T885"/>
      <c r="U885"/>
      <c r="V885"/>
    </row>
    <row r="886" spans="2:22" ht="15.75" customHeight="1" x14ac:dyDescent="0.2">
      <c r="B886" s="220"/>
      <c r="C886" s="221"/>
      <c r="D886"/>
      <c r="E886"/>
      <c r="F886"/>
      <c r="G886"/>
      <c r="H886"/>
      <c r="I886"/>
      <c r="J886"/>
      <c r="K886"/>
      <c r="L886"/>
      <c r="M886"/>
      <c r="N886"/>
      <c r="O886"/>
      <c r="P886"/>
      <c r="Q886"/>
      <c r="R886"/>
      <c r="S886"/>
      <c r="T886"/>
      <c r="U886"/>
      <c r="V886"/>
    </row>
    <row r="887" spans="2:22" ht="15.75" customHeight="1" x14ac:dyDescent="0.2">
      <c r="B887" s="220"/>
      <c r="C887" s="221"/>
      <c r="D887"/>
      <c r="E887"/>
      <c r="F887"/>
      <c r="G887"/>
      <c r="H887"/>
      <c r="I887"/>
      <c r="J887"/>
      <c r="K887"/>
      <c r="L887"/>
      <c r="M887"/>
      <c r="N887"/>
      <c r="O887"/>
      <c r="P887"/>
      <c r="Q887"/>
      <c r="R887"/>
      <c r="S887"/>
      <c r="T887"/>
      <c r="U887"/>
      <c r="V887"/>
    </row>
    <row r="888" spans="2:22" ht="15.75" customHeight="1" x14ac:dyDescent="0.2">
      <c r="B888" s="220"/>
      <c r="C888" s="221"/>
      <c r="D888"/>
      <c r="E888"/>
      <c r="F888"/>
      <c r="G888"/>
      <c r="H888"/>
      <c r="I888"/>
      <c r="J888"/>
      <c r="K888"/>
      <c r="L888"/>
      <c r="M888"/>
      <c r="N888"/>
      <c r="O888"/>
      <c r="P888"/>
      <c r="Q888"/>
      <c r="R888"/>
      <c r="S888"/>
      <c r="T888"/>
      <c r="U888"/>
      <c r="V888"/>
    </row>
    <row r="889" spans="2:22" ht="15.75" customHeight="1" x14ac:dyDescent="0.2">
      <c r="B889" s="220"/>
      <c r="C889" s="221"/>
      <c r="D889"/>
      <c r="E889"/>
      <c r="F889"/>
      <c r="G889"/>
      <c r="H889"/>
      <c r="I889"/>
      <c r="J889"/>
      <c r="K889"/>
      <c r="L889"/>
      <c r="M889"/>
      <c r="N889"/>
      <c r="O889"/>
      <c r="P889"/>
      <c r="Q889"/>
      <c r="R889"/>
      <c r="S889"/>
      <c r="T889"/>
      <c r="U889"/>
      <c r="V889"/>
    </row>
    <row r="890" spans="2:22" ht="15.75" customHeight="1" x14ac:dyDescent="0.2">
      <c r="B890" s="220"/>
      <c r="C890" s="221"/>
      <c r="D890"/>
      <c r="E890"/>
      <c r="F890"/>
      <c r="G890"/>
      <c r="H890"/>
      <c r="I890"/>
      <c r="J890"/>
      <c r="K890"/>
      <c r="L890"/>
      <c r="M890"/>
      <c r="N890"/>
      <c r="O890"/>
      <c r="P890"/>
      <c r="Q890"/>
      <c r="R890"/>
      <c r="S890"/>
      <c r="T890"/>
      <c r="U890"/>
      <c r="V890"/>
    </row>
    <row r="891" spans="2:22" ht="15.75" customHeight="1" x14ac:dyDescent="0.2">
      <c r="B891" s="220"/>
      <c r="C891" s="221"/>
      <c r="D891"/>
      <c r="E891"/>
      <c r="F891"/>
      <c r="G891"/>
      <c r="H891"/>
      <c r="I891"/>
      <c r="J891"/>
      <c r="K891"/>
      <c r="L891"/>
      <c r="M891"/>
      <c r="N891"/>
      <c r="O891"/>
      <c r="P891"/>
      <c r="Q891"/>
      <c r="R891"/>
      <c r="S891"/>
      <c r="T891"/>
      <c r="U891"/>
      <c r="V891"/>
    </row>
    <row r="892" spans="2:22" ht="15.75" customHeight="1" x14ac:dyDescent="0.2">
      <c r="B892" s="220"/>
      <c r="C892" s="221"/>
      <c r="D892"/>
      <c r="E892"/>
      <c r="F892"/>
      <c r="G892"/>
      <c r="H892"/>
      <c r="I892"/>
      <c r="J892"/>
      <c r="K892"/>
      <c r="L892"/>
      <c r="M892"/>
      <c r="N892"/>
      <c r="O892"/>
      <c r="P892"/>
      <c r="Q892"/>
      <c r="R892"/>
      <c r="S892"/>
      <c r="T892"/>
      <c r="U892"/>
      <c r="V892"/>
    </row>
    <row r="893" spans="2:22" ht="15.75" customHeight="1" x14ac:dyDescent="0.2">
      <c r="B893" s="220"/>
      <c r="C893" s="221"/>
      <c r="D893"/>
      <c r="E893"/>
      <c r="F893"/>
      <c r="G893"/>
      <c r="H893"/>
      <c r="I893"/>
      <c r="J893"/>
      <c r="K893"/>
      <c r="L893"/>
      <c r="M893"/>
      <c r="N893"/>
      <c r="O893"/>
      <c r="P893"/>
      <c r="Q893"/>
      <c r="R893"/>
      <c r="S893"/>
      <c r="T893"/>
      <c r="U893"/>
      <c r="V893"/>
    </row>
    <row r="894" spans="2:22" ht="15.75" customHeight="1" x14ac:dyDescent="0.2">
      <c r="B894" s="220"/>
      <c r="C894" s="221"/>
      <c r="D894"/>
      <c r="E894"/>
      <c r="F894"/>
      <c r="G894"/>
      <c r="H894"/>
      <c r="I894"/>
      <c r="J894"/>
      <c r="K894"/>
      <c r="L894"/>
      <c r="M894"/>
      <c r="N894"/>
      <c r="O894"/>
      <c r="P894"/>
      <c r="Q894"/>
      <c r="R894"/>
      <c r="S894"/>
      <c r="T894"/>
      <c r="U894"/>
      <c r="V894"/>
    </row>
    <row r="895" spans="2:22" ht="15.75" customHeight="1" x14ac:dyDescent="0.2">
      <c r="B895" s="220"/>
      <c r="C895" s="221"/>
      <c r="D895"/>
      <c r="E895"/>
      <c r="F895"/>
      <c r="G895"/>
      <c r="H895"/>
      <c r="I895"/>
      <c r="J895"/>
      <c r="K895"/>
      <c r="L895"/>
      <c r="M895"/>
      <c r="N895"/>
      <c r="O895"/>
      <c r="P895"/>
      <c r="Q895"/>
      <c r="R895"/>
      <c r="S895"/>
      <c r="T895"/>
      <c r="U895"/>
      <c r="V895"/>
    </row>
    <row r="896" spans="2:22" ht="15.75" customHeight="1" x14ac:dyDescent="0.2">
      <c r="B896" s="220"/>
      <c r="C896" s="221"/>
      <c r="D896"/>
      <c r="E896"/>
      <c r="F896"/>
      <c r="G896"/>
      <c r="H896"/>
      <c r="I896"/>
      <c r="J896"/>
      <c r="K896"/>
      <c r="L896"/>
      <c r="M896"/>
      <c r="N896"/>
      <c r="O896"/>
      <c r="P896"/>
      <c r="Q896"/>
      <c r="R896"/>
      <c r="S896"/>
      <c r="T896"/>
      <c r="U896"/>
      <c r="V896"/>
    </row>
    <row r="897" spans="2:22" ht="15.75" customHeight="1" x14ac:dyDescent="0.2">
      <c r="B897" s="220"/>
      <c r="C897" s="221"/>
      <c r="D897"/>
      <c r="E897"/>
      <c r="F897"/>
      <c r="G897"/>
      <c r="H897"/>
      <c r="I897"/>
      <c r="J897"/>
      <c r="K897"/>
      <c r="L897"/>
      <c r="M897"/>
      <c r="N897"/>
      <c r="O897"/>
      <c r="P897"/>
      <c r="Q897"/>
      <c r="R897"/>
      <c r="S897"/>
      <c r="T897"/>
      <c r="U897"/>
      <c r="V897"/>
    </row>
    <row r="898" spans="2:22" ht="15.75" customHeight="1" x14ac:dyDescent="0.2">
      <c r="B898" s="220"/>
      <c r="C898" s="221"/>
      <c r="D898"/>
      <c r="E898"/>
      <c r="F898"/>
      <c r="G898"/>
      <c r="H898"/>
      <c r="I898"/>
      <c r="J898"/>
      <c r="K898"/>
      <c r="L898"/>
      <c r="M898"/>
      <c r="N898"/>
      <c r="O898"/>
      <c r="P898"/>
      <c r="Q898"/>
      <c r="R898"/>
      <c r="S898"/>
      <c r="T898"/>
      <c r="U898"/>
      <c r="V898"/>
    </row>
    <row r="899" spans="2:22" ht="15.75" customHeight="1" x14ac:dyDescent="0.2">
      <c r="B899" s="220"/>
      <c r="C899" s="221"/>
      <c r="D899"/>
      <c r="E899"/>
      <c r="F899"/>
      <c r="G899"/>
      <c r="H899"/>
      <c r="I899"/>
      <c r="J899"/>
      <c r="K899"/>
      <c r="L899"/>
      <c r="M899"/>
      <c r="N899"/>
      <c r="O899"/>
      <c r="P899"/>
      <c r="Q899"/>
      <c r="R899"/>
      <c r="S899"/>
      <c r="T899"/>
      <c r="U899"/>
      <c r="V899"/>
    </row>
    <row r="900" spans="2:22" ht="15.75" customHeight="1" x14ac:dyDescent="0.2">
      <c r="B900" s="220"/>
      <c r="C900" s="221"/>
      <c r="D900"/>
      <c r="E900"/>
      <c r="F900"/>
      <c r="G900"/>
      <c r="H900"/>
      <c r="I900"/>
      <c r="J900"/>
      <c r="K900"/>
      <c r="L900"/>
      <c r="M900"/>
      <c r="N900"/>
      <c r="O900"/>
      <c r="P900"/>
      <c r="Q900"/>
      <c r="R900"/>
      <c r="S900"/>
      <c r="T900"/>
      <c r="U900"/>
      <c r="V900"/>
    </row>
    <row r="901" spans="2:22" ht="15.75" customHeight="1" x14ac:dyDescent="0.2">
      <c r="B901" s="220"/>
      <c r="C901" s="221"/>
      <c r="D901"/>
      <c r="E901"/>
      <c r="F901"/>
      <c r="G901"/>
      <c r="H901"/>
      <c r="I901"/>
      <c r="J901"/>
      <c r="K901"/>
      <c r="L901"/>
      <c r="M901"/>
      <c r="N901"/>
      <c r="O901"/>
      <c r="P901"/>
      <c r="Q901"/>
      <c r="R901"/>
      <c r="S901"/>
      <c r="T901"/>
      <c r="U901"/>
      <c r="V901"/>
    </row>
    <row r="902" spans="2:22" ht="15.75" customHeight="1" x14ac:dyDescent="0.2">
      <c r="B902" s="220"/>
      <c r="C902" s="221"/>
      <c r="D902"/>
      <c r="E902"/>
      <c r="F902"/>
      <c r="G902"/>
      <c r="H902"/>
      <c r="I902"/>
      <c r="J902"/>
      <c r="K902"/>
      <c r="L902"/>
      <c r="M902"/>
      <c r="N902"/>
      <c r="O902"/>
      <c r="P902"/>
      <c r="Q902"/>
      <c r="R902"/>
      <c r="S902"/>
      <c r="T902"/>
      <c r="U902"/>
      <c r="V902"/>
    </row>
    <row r="903" spans="2:22" ht="15.75" customHeight="1" x14ac:dyDescent="0.2">
      <c r="B903" s="220"/>
      <c r="C903" s="221"/>
      <c r="D903"/>
      <c r="E903"/>
      <c r="F903"/>
      <c r="G903"/>
      <c r="H903"/>
      <c r="I903"/>
      <c r="J903"/>
      <c r="K903"/>
      <c r="L903"/>
      <c r="M903"/>
      <c r="N903"/>
      <c r="O903"/>
      <c r="P903"/>
      <c r="Q903"/>
      <c r="R903"/>
      <c r="S903"/>
      <c r="T903"/>
      <c r="U903"/>
      <c r="V903"/>
    </row>
    <row r="904" spans="2:22" ht="15.75" customHeight="1" x14ac:dyDescent="0.2">
      <c r="B904" s="220"/>
      <c r="C904" s="221"/>
      <c r="D904"/>
      <c r="E904"/>
      <c r="F904"/>
      <c r="G904"/>
      <c r="H904"/>
      <c r="I904"/>
      <c r="J904"/>
      <c r="K904"/>
      <c r="L904"/>
      <c r="M904"/>
      <c r="N904"/>
      <c r="O904"/>
      <c r="P904"/>
      <c r="Q904"/>
      <c r="R904"/>
      <c r="S904"/>
      <c r="T904"/>
      <c r="U904"/>
      <c r="V904"/>
    </row>
    <row r="905" spans="2:22" ht="15.75" customHeight="1" x14ac:dyDescent="0.2">
      <c r="B905" s="220"/>
      <c r="C905" s="221"/>
      <c r="D905"/>
      <c r="E905"/>
      <c r="F905"/>
      <c r="G905"/>
      <c r="H905"/>
      <c r="I905"/>
      <c r="J905"/>
      <c r="K905"/>
      <c r="L905"/>
      <c r="M905"/>
      <c r="N905"/>
      <c r="O905"/>
      <c r="P905"/>
      <c r="Q905"/>
      <c r="R905"/>
      <c r="S905"/>
      <c r="T905"/>
      <c r="U905"/>
      <c r="V905"/>
    </row>
    <row r="906" spans="2:22" ht="15.75" customHeight="1" x14ac:dyDescent="0.2">
      <c r="B906" s="220"/>
      <c r="C906" s="221"/>
      <c r="D906"/>
      <c r="E906"/>
      <c r="F906"/>
      <c r="G906"/>
      <c r="H906"/>
      <c r="I906"/>
      <c r="J906"/>
      <c r="K906"/>
      <c r="L906"/>
      <c r="M906"/>
      <c r="N906"/>
      <c r="O906"/>
      <c r="P906"/>
      <c r="Q906"/>
      <c r="R906"/>
      <c r="S906"/>
      <c r="T906"/>
      <c r="U906"/>
      <c r="V906"/>
    </row>
    <row r="907" spans="2:22" ht="15.75" customHeight="1" x14ac:dyDescent="0.2">
      <c r="B907" s="220"/>
      <c r="C907" s="221"/>
      <c r="D907"/>
      <c r="E907"/>
      <c r="F907"/>
      <c r="G907"/>
      <c r="H907"/>
      <c r="I907"/>
      <c r="J907"/>
      <c r="K907"/>
      <c r="L907"/>
      <c r="M907"/>
      <c r="N907"/>
      <c r="O907"/>
      <c r="P907"/>
      <c r="Q907"/>
      <c r="R907"/>
      <c r="S907"/>
      <c r="T907"/>
      <c r="U907"/>
      <c r="V907"/>
    </row>
    <row r="908" spans="2:22" ht="15.75" customHeight="1" x14ac:dyDescent="0.2">
      <c r="B908" s="220"/>
      <c r="C908" s="221"/>
      <c r="D908"/>
      <c r="E908"/>
      <c r="F908"/>
      <c r="G908"/>
      <c r="H908"/>
      <c r="I908"/>
      <c r="J908"/>
      <c r="K908"/>
      <c r="L908"/>
      <c r="M908"/>
      <c r="N908"/>
      <c r="O908"/>
      <c r="P908"/>
      <c r="Q908"/>
      <c r="R908"/>
      <c r="S908"/>
      <c r="T908"/>
      <c r="U908"/>
      <c r="V908"/>
    </row>
    <row r="909" spans="2:22" ht="15.75" customHeight="1" x14ac:dyDescent="0.2">
      <c r="B909" s="220"/>
      <c r="C909" s="221"/>
      <c r="D909"/>
      <c r="E909"/>
      <c r="F909"/>
      <c r="G909"/>
      <c r="H909"/>
      <c r="I909"/>
      <c r="J909"/>
      <c r="K909"/>
      <c r="L909"/>
      <c r="M909"/>
      <c r="N909"/>
      <c r="O909"/>
      <c r="P909"/>
      <c r="Q909"/>
      <c r="R909"/>
      <c r="S909"/>
      <c r="T909"/>
      <c r="U909"/>
      <c r="V909"/>
    </row>
    <row r="910" spans="2:22" ht="15.75" customHeight="1" x14ac:dyDescent="0.2">
      <c r="B910" s="220"/>
      <c r="C910" s="221"/>
      <c r="D910"/>
      <c r="E910"/>
      <c r="F910"/>
      <c r="G910"/>
      <c r="H910"/>
      <c r="I910"/>
      <c r="J910"/>
      <c r="K910"/>
      <c r="L910"/>
      <c r="M910"/>
      <c r="N910"/>
      <c r="O910"/>
      <c r="P910"/>
      <c r="Q910"/>
      <c r="R910"/>
      <c r="S910"/>
      <c r="T910"/>
      <c r="U910"/>
      <c r="V910"/>
    </row>
    <row r="911" spans="2:22" ht="15.75" customHeight="1" x14ac:dyDescent="0.2">
      <c r="B911" s="220"/>
      <c r="C911" s="221"/>
      <c r="D911"/>
      <c r="E911"/>
      <c r="F911"/>
      <c r="G911"/>
      <c r="H911"/>
      <c r="I911"/>
      <c r="J911"/>
      <c r="K911"/>
      <c r="L911"/>
      <c r="M911"/>
      <c r="N911"/>
      <c r="O911"/>
      <c r="P911"/>
      <c r="Q911"/>
      <c r="R911"/>
      <c r="S911"/>
      <c r="T911"/>
      <c r="U911"/>
      <c r="V911"/>
    </row>
    <row r="912" spans="2:22" ht="15.75" customHeight="1" x14ac:dyDescent="0.2">
      <c r="B912" s="220"/>
      <c r="C912" s="221"/>
      <c r="D912"/>
      <c r="E912"/>
      <c r="F912"/>
      <c r="G912"/>
      <c r="H912"/>
      <c r="I912"/>
      <c r="J912"/>
      <c r="K912"/>
      <c r="L912"/>
      <c r="M912"/>
      <c r="N912"/>
      <c r="O912"/>
      <c r="P912"/>
      <c r="Q912"/>
      <c r="R912"/>
      <c r="S912"/>
      <c r="T912"/>
      <c r="U912"/>
      <c r="V912"/>
    </row>
    <row r="913" spans="2:22" ht="15.75" customHeight="1" x14ac:dyDescent="0.2">
      <c r="B913" s="220"/>
      <c r="C913" s="221"/>
      <c r="D913"/>
      <c r="E913"/>
      <c r="F913"/>
      <c r="G913"/>
      <c r="H913"/>
      <c r="I913"/>
      <c r="J913"/>
      <c r="K913"/>
      <c r="L913"/>
      <c r="M913"/>
      <c r="N913"/>
      <c r="O913"/>
      <c r="P913"/>
      <c r="Q913"/>
      <c r="R913"/>
      <c r="S913"/>
      <c r="T913"/>
      <c r="U913"/>
      <c r="V913"/>
    </row>
    <row r="914" spans="2:22" ht="15.75" customHeight="1" x14ac:dyDescent="0.2">
      <c r="B914" s="220"/>
      <c r="C914" s="221"/>
      <c r="D914"/>
      <c r="E914"/>
      <c r="F914"/>
      <c r="G914"/>
      <c r="H914"/>
      <c r="I914"/>
      <c r="J914"/>
      <c r="K914"/>
      <c r="L914"/>
      <c r="M914"/>
      <c r="N914"/>
      <c r="O914"/>
      <c r="P914"/>
      <c r="Q914"/>
      <c r="R914"/>
      <c r="S914"/>
      <c r="T914"/>
      <c r="U914"/>
      <c r="V914"/>
    </row>
    <row r="915" spans="2:22" ht="15.75" customHeight="1" x14ac:dyDescent="0.2">
      <c r="B915" s="220"/>
      <c r="C915" s="221"/>
      <c r="D915"/>
      <c r="E915"/>
      <c r="F915"/>
      <c r="G915"/>
      <c r="H915"/>
      <c r="I915"/>
      <c r="J915"/>
      <c r="K915"/>
      <c r="L915"/>
      <c r="M915"/>
      <c r="N915"/>
      <c r="O915"/>
      <c r="P915"/>
      <c r="Q915"/>
      <c r="R915"/>
      <c r="S915"/>
      <c r="T915"/>
      <c r="U915"/>
      <c r="V915"/>
    </row>
    <row r="916" spans="2:22" ht="15.75" customHeight="1" x14ac:dyDescent="0.2">
      <c r="B916" s="220"/>
      <c r="C916" s="221"/>
      <c r="D916"/>
      <c r="E916"/>
      <c r="F916"/>
      <c r="G916"/>
      <c r="H916"/>
      <c r="I916"/>
      <c r="J916"/>
      <c r="K916"/>
      <c r="L916"/>
      <c r="M916"/>
      <c r="N916"/>
      <c r="O916"/>
      <c r="P916"/>
      <c r="Q916"/>
      <c r="R916"/>
      <c r="S916"/>
      <c r="T916"/>
      <c r="U916"/>
      <c r="V916"/>
    </row>
    <row r="917" spans="2:22" ht="15.75" customHeight="1" x14ac:dyDescent="0.2">
      <c r="B917" s="220"/>
      <c r="C917" s="221"/>
      <c r="D917"/>
      <c r="E917"/>
      <c r="F917"/>
      <c r="G917"/>
      <c r="H917"/>
      <c r="I917"/>
      <c r="J917"/>
      <c r="K917"/>
      <c r="L917"/>
      <c r="M917"/>
      <c r="N917"/>
      <c r="O917"/>
      <c r="P917"/>
      <c r="Q917"/>
      <c r="R917"/>
      <c r="S917"/>
      <c r="T917"/>
      <c r="U917"/>
      <c r="V917"/>
    </row>
    <row r="918" spans="2:22" ht="15.75" customHeight="1" x14ac:dyDescent="0.2">
      <c r="B918" s="220"/>
      <c r="C918" s="221"/>
      <c r="D918"/>
      <c r="E918"/>
      <c r="F918"/>
      <c r="G918"/>
      <c r="H918"/>
      <c r="I918"/>
      <c r="J918"/>
      <c r="K918"/>
      <c r="L918"/>
      <c r="M918"/>
      <c r="N918"/>
      <c r="O918"/>
      <c r="P918"/>
      <c r="Q918"/>
      <c r="R918"/>
      <c r="S918"/>
      <c r="T918"/>
      <c r="U918"/>
      <c r="V918"/>
    </row>
    <row r="919" spans="2:22" ht="15.75" customHeight="1" x14ac:dyDescent="0.2">
      <c r="B919" s="220"/>
      <c r="C919" s="221"/>
      <c r="D919"/>
      <c r="E919"/>
      <c r="F919"/>
      <c r="G919"/>
      <c r="H919"/>
      <c r="I919"/>
      <c r="J919"/>
      <c r="K919"/>
      <c r="L919"/>
      <c r="M919"/>
      <c r="N919"/>
      <c r="O919"/>
      <c r="P919"/>
      <c r="Q919"/>
      <c r="R919"/>
      <c r="S919"/>
      <c r="T919"/>
      <c r="U919"/>
      <c r="V919"/>
    </row>
    <row r="920" spans="2:22" ht="15.75" customHeight="1" x14ac:dyDescent="0.2">
      <c r="B920" s="220"/>
      <c r="C920" s="221"/>
      <c r="D920"/>
      <c r="E920"/>
      <c r="F920"/>
      <c r="G920"/>
      <c r="H920"/>
      <c r="I920"/>
      <c r="J920"/>
      <c r="K920"/>
      <c r="L920"/>
      <c r="M920"/>
      <c r="N920"/>
      <c r="O920"/>
      <c r="P920"/>
      <c r="Q920"/>
      <c r="R920"/>
      <c r="S920"/>
      <c r="T920"/>
      <c r="U920"/>
      <c r="V920"/>
    </row>
    <row r="921" spans="2:22" ht="15.75" customHeight="1" x14ac:dyDescent="0.2">
      <c r="B921" s="220"/>
      <c r="C921" s="221"/>
      <c r="D921"/>
      <c r="E921"/>
      <c r="F921"/>
      <c r="G921"/>
      <c r="H921"/>
      <c r="I921"/>
      <c r="J921"/>
      <c r="K921"/>
      <c r="L921"/>
      <c r="M921"/>
      <c r="N921"/>
      <c r="O921"/>
      <c r="P921"/>
      <c r="Q921"/>
      <c r="R921"/>
      <c r="S921"/>
      <c r="T921"/>
      <c r="U921"/>
      <c r="V921"/>
    </row>
    <row r="922" spans="2:22" ht="15.75" customHeight="1" x14ac:dyDescent="0.2">
      <c r="B922" s="220"/>
      <c r="C922" s="221"/>
      <c r="D922"/>
      <c r="E922"/>
      <c r="F922"/>
      <c r="G922"/>
      <c r="H922"/>
      <c r="I922"/>
      <c r="J922"/>
      <c r="K922"/>
      <c r="L922"/>
      <c r="M922"/>
      <c r="N922"/>
      <c r="O922"/>
      <c r="P922"/>
      <c r="Q922"/>
      <c r="R922"/>
      <c r="S922"/>
      <c r="T922"/>
      <c r="U922"/>
      <c r="V922"/>
    </row>
    <row r="923" spans="2:22" ht="15.75" customHeight="1" x14ac:dyDescent="0.2">
      <c r="B923" s="220"/>
      <c r="C923" s="221"/>
      <c r="D923"/>
      <c r="E923"/>
      <c r="F923"/>
      <c r="G923"/>
      <c r="H923"/>
      <c r="I923"/>
      <c r="J923"/>
      <c r="K923"/>
      <c r="L923"/>
      <c r="M923"/>
      <c r="N923"/>
      <c r="O923"/>
      <c r="P923"/>
      <c r="Q923"/>
      <c r="R923"/>
      <c r="S923"/>
      <c r="T923"/>
      <c r="U923"/>
      <c r="V923"/>
    </row>
    <row r="924" spans="2:22" ht="15.75" customHeight="1" x14ac:dyDescent="0.2">
      <c r="B924" s="220"/>
      <c r="C924" s="221"/>
      <c r="D924"/>
      <c r="E924"/>
      <c r="F924"/>
      <c r="G924"/>
      <c r="H924"/>
      <c r="I924"/>
      <c r="J924"/>
      <c r="K924"/>
      <c r="L924"/>
      <c r="M924"/>
      <c r="N924"/>
      <c r="O924"/>
      <c r="P924"/>
      <c r="Q924"/>
      <c r="R924"/>
      <c r="S924"/>
      <c r="T924"/>
      <c r="U924"/>
      <c r="V924"/>
    </row>
    <row r="925" spans="2:22" ht="15.75" customHeight="1" x14ac:dyDescent="0.2">
      <c r="B925" s="220"/>
      <c r="C925" s="221"/>
      <c r="D925"/>
      <c r="E925"/>
      <c r="F925"/>
      <c r="G925"/>
      <c r="H925"/>
      <c r="I925"/>
      <c r="J925"/>
      <c r="K925"/>
      <c r="L925"/>
      <c r="M925"/>
      <c r="N925"/>
      <c r="O925"/>
      <c r="P925"/>
      <c r="Q925"/>
      <c r="R925"/>
      <c r="S925"/>
      <c r="T925"/>
      <c r="U925"/>
      <c r="V925"/>
    </row>
    <row r="926" spans="2:22" ht="15.75" customHeight="1" x14ac:dyDescent="0.2">
      <c r="B926" s="220"/>
      <c r="C926" s="221"/>
      <c r="D926"/>
      <c r="E926"/>
      <c r="F926"/>
      <c r="G926"/>
      <c r="H926"/>
      <c r="I926"/>
      <c r="J926"/>
      <c r="K926"/>
      <c r="L926"/>
      <c r="M926"/>
      <c r="N926"/>
      <c r="O926"/>
      <c r="P926"/>
      <c r="Q926"/>
      <c r="R926"/>
      <c r="S926"/>
      <c r="T926"/>
      <c r="U926"/>
      <c r="V926"/>
    </row>
    <row r="927" spans="2:22" ht="15.75" customHeight="1" x14ac:dyDescent="0.2">
      <c r="B927" s="220"/>
      <c r="C927" s="221"/>
      <c r="D927"/>
      <c r="E927"/>
      <c r="F927"/>
      <c r="G927"/>
      <c r="H927"/>
      <c r="I927"/>
      <c r="J927"/>
      <c r="K927"/>
      <c r="L927"/>
      <c r="M927"/>
      <c r="N927"/>
      <c r="O927"/>
      <c r="P927"/>
      <c r="Q927"/>
      <c r="R927"/>
      <c r="S927"/>
      <c r="T927"/>
      <c r="U927"/>
      <c r="V927"/>
    </row>
    <row r="928" spans="2:22" ht="15.75" customHeight="1" x14ac:dyDescent="0.2">
      <c r="B928" s="220"/>
      <c r="C928" s="221"/>
      <c r="D928"/>
      <c r="E928"/>
      <c r="F928"/>
      <c r="G928"/>
      <c r="H928"/>
      <c r="I928"/>
      <c r="J928"/>
      <c r="K928"/>
      <c r="L928"/>
      <c r="M928"/>
      <c r="N928"/>
      <c r="O928"/>
      <c r="P928"/>
      <c r="Q928"/>
      <c r="R928"/>
      <c r="S928"/>
      <c r="T928"/>
      <c r="U928"/>
      <c r="V928"/>
    </row>
    <row r="929" spans="2:22" ht="15.75" customHeight="1" x14ac:dyDescent="0.2">
      <c r="B929" s="220"/>
      <c r="C929" s="221"/>
      <c r="D929"/>
      <c r="E929"/>
      <c r="F929"/>
      <c r="G929"/>
      <c r="H929"/>
      <c r="I929"/>
      <c r="J929"/>
      <c r="K929"/>
      <c r="L929"/>
      <c r="M929"/>
      <c r="N929"/>
      <c r="O929"/>
      <c r="P929"/>
      <c r="Q929"/>
      <c r="R929"/>
      <c r="S929"/>
      <c r="T929"/>
      <c r="U929"/>
      <c r="V929"/>
    </row>
    <row r="930" spans="2:22" ht="15.75" customHeight="1" x14ac:dyDescent="0.2">
      <c r="B930" s="220"/>
      <c r="C930" s="221"/>
      <c r="D930"/>
      <c r="E930"/>
      <c r="F930"/>
      <c r="G930"/>
      <c r="H930"/>
      <c r="I930"/>
      <c r="J930"/>
      <c r="K930"/>
      <c r="L930"/>
      <c r="M930"/>
      <c r="N930"/>
      <c r="O930"/>
      <c r="P930"/>
      <c r="Q930"/>
      <c r="R930"/>
      <c r="S930"/>
      <c r="T930"/>
      <c r="U930"/>
      <c r="V930"/>
    </row>
    <row r="931" spans="2:22" ht="15.75" customHeight="1" x14ac:dyDescent="0.2">
      <c r="B931" s="220"/>
      <c r="C931" s="221"/>
      <c r="D931"/>
      <c r="E931"/>
      <c r="F931"/>
      <c r="G931"/>
      <c r="H931"/>
      <c r="I931"/>
      <c r="J931"/>
      <c r="K931"/>
      <c r="L931"/>
      <c r="M931"/>
      <c r="N931"/>
      <c r="O931"/>
      <c r="P931"/>
      <c r="Q931"/>
      <c r="R931"/>
      <c r="S931"/>
      <c r="T931"/>
      <c r="U931"/>
      <c r="V931"/>
    </row>
    <row r="932" spans="2:22" ht="15.75" customHeight="1" x14ac:dyDescent="0.2">
      <c r="B932" s="220"/>
      <c r="C932" s="221"/>
      <c r="D932"/>
      <c r="E932"/>
      <c r="F932"/>
      <c r="G932"/>
      <c r="H932"/>
      <c r="I932"/>
      <c r="J932"/>
      <c r="K932"/>
      <c r="L932"/>
      <c r="M932"/>
      <c r="N932"/>
      <c r="O932"/>
      <c r="P932"/>
      <c r="Q932"/>
      <c r="R932"/>
      <c r="S932"/>
      <c r="T932"/>
      <c r="U932"/>
      <c r="V932"/>
    </row>
    <row r="933" spans="2:22" ht="15.75" customHeight="1" x14ac:dyDescent="0.2">
      <c r="B933" s="220"/>
      <c r="C933" s="221"/>
      <c r="D933"/>
      <c r="E933"/>
      <c r="F933"/>
      <c r="G933"/>
      <c r="H933"/>
      <c r="I933"/>
      <c r="J933"/>
      <c r="K933"/>
      <c r="L933"/>
      <c r="M933"/>
      <c r="N933"/>
      <c r="O933"/>
      <c r="P933"/>
      <c r="Q933"/>
      <c r="R933"/>
      <c r="S933"/>
      <c r="T933"/>
      <c r="U933"/>
      <c r="V933"/>
    </row>
    <row r="934" spans="2:22" ht="15.75" customHeight="1" x14ac:dyDescent="0.2">
      <c r="B934" s="220"/>
      <c r="C934" s="221"/>
      <c r="D934"/>
      <c r="E934"/>
      <c r="F934"/>
      <c r="G934"/>
      <c r="H934"/>
      <c r="I934"/>
      <c r="J934"/>
      <c r="K934"/>
      <c r="L934"/>
      <c r="M934"/>
      <c r="N934"/>
      <c r="O934"/>
      <c r="P934"/>
      <c r="Q934"/>
      <c r="R934"/>
      <c r="S934"/>
      <c r="T934"/>
      <c r="U934"/>
      <c r="V934"/>
    </row>
    <row r="935" spans="2:22" ht="15.75" customHeight="1" x14ac:dyDescent="0.2">
      <c r="B935" s="220"/>
      <c r="C935" s="221"/>
      <c r="D935"/>
      <c r="E935"/>
      <c r="F935"/>
      <c r="G935"/>
      <c r="H935"/>
      <c r="I935"/>
      <c r="J935"/>
      <c r="K935"/>
      <c r="L935"/>
      <c r="M935"/>
      <c r="N935"/>
      <c r="O935"/>
      <c r="P935"/>
      <c r="Q935"/>
      <c r="R935"/>
      <c r="S935"/>
      <c r="T935"/>
      <c r="U935"/>
      <c r="V935"/>
    </row>
    <row r="936" spans="2:22" ht="15.75" customHeight="1" x14ac:dyDescent="0.2">
      <c r="B936" s="220"/>
      <c r="C936" s="221"/>
      <c r="D936"/>
      <c r="E936"/>
      <c r="F936"/>
      <c r="G936"/>
      <c r="H936"/>
      <c r="I936"/>
      <c r="J936"/>
      <c r="K936"/>
      <c r="L936"/>
      <c r="M936"/>
      <c r="N936"/>
      <c r="O936"/>
      <c r="P936"/>
      <c r="Q936"/>
      <c r="R936"/>
      <c r="S936"/>
      <c r="T936"/>
      <c r="U936"/>
      <c r="V936"/>
    </row>
    <row r="937" spans="2:22" ht="15.75" customHeight="1" x14ac:dyDescent="0.2">
      <c r="B937" s="220"/>
      <c r="C937" s="221"/>
      <c r="D937"/>
      <c r="E937"/>
      <c r="F937"/>
      <c r="G937"/>
      <c r="H937"/>
      <c r="I937"/>
      <c r="J937"/>
      <c r="K937"/>
      <c r="L937"/>
      <c r="M937"/>
      <c r="N937"/>
      <c r="O937"/>
      <c r="P937"/>
      <c r="Q937"/>
      <c r="R937"/>
      <c r="S937"/>
      <c r="T937"/>
      <c r="U937"/>
      <c r="V937"/>
    </row>
    <row r="938" spans="2:22" ht="15.75" customHeight="1" x14ac:dyDescent="0.2">
      <c r="B938" s="220"/>
      <c r="C938" s="221"/>
      <c r="D938"/>
      <c r="E938"/>
      <c r="F938"/>
      <c r="G938"/>
      <c r="H938"/>
      <c r="I938"/>
      <c r="J938"/>
      <c r="K938"/>
      <c r="L938"/>
      <c r="M938"/>
      <c r="N938"/>
      <c r="O938"/>
      <c r="P938"/>
      <c r="Q938"/>
      <c r="R938"/>
      <c r="S938"/>
      <c r="T938"/>
      <c r="U938"/>
      <c r="V938"/>
    </row>
    <row r="939" spans="2:22" ht="15.75" customHeight="1" x14ac:dyDescent="0.2">
      <c r="B939" s="220"/>
      <c r="C939" s="221"/>
      <c r="D939"/>
      <c r="E939"/>
      <c r="F939"/>
      <c r="G939"/>
      <c r="H939"/>
      <c r="I939"/>
      <c r="J939"/>
      <c r="K939"/>
      <c r="L939"/>
      <c r="M939"/>
      <c r="N939"/>
      <c r="O939"/>
      <c r="P939"/>
      <c r="Q939"/>
      <c r="R939"/>
      <c r="S939"/>
      <c r="T939"/>
      <c r="U939"/>
      <c r="V939"/>
    </row>
    <row r="940" spans="2:22" ht="15.75" customHeight="1" x14ac:dyDescent="0.2">
      <c r="B940" s="220"/>
      <c r="C940" s="221"/>
      <c r="D940"/>
      <c r="E940"/>
      <c r="F940"/>
      <c r="G940"/>
      <c r="H940"/>
      <c r="I940"/>
      <c r="J940"/>
      <c r="K940"/>
      <c r="L940"/>
      <c r="M940"/>
      <c r="N940"/>
      <c r="O940"/>
      <c r="P940"/>
      <c r="Q940"/>
      <c r="R940"/>
      <c r="S940"/>
      <c r="T940"/>
      <c r="U940"/>
      <c r="V940"/>
    </row>
    <row r="941" spans="2:22" ht="15.75" customHeight="1" x14ac:dyDescent="0.2">
      <c r="B941" s="220"/>
      <c r="C941" s="221"/>
      <c r="D941"/>
      <c r="E941"/>
      <c r="F941"/>
      <c r="G941"/>
      <c r="H941"/>
      <c r="I941"/>
      <c r="J941"/>
      <c r="K941"/>
      <c r="L941"/>
      <c r="M941"/>
      <c r="N941"/>
      <c r="O941"/>
      <c r="P941"/>
      <c r="Q941"/>
      <c r="R941"/>
      <c r="S941"/>
      <c r="T941"/>
      <c r="U941"/>
      <c r="V941"/>
    </row>
    <row r="942" spans="2:22" ht="15.75" customHeight="1" x14ac:dyDescent="0.2">
      <c r="B942" s="220"/>
      <c r="C942" s="221"/>
      <c r="D942"/>
      <c r="E942"/>
      <c r="F942"/>
      <c r="G942"/>
      <c r="H942"/>
      <c r="I942"/>
      <c r="J942"/>
      <c r="K942"/>
      <c r="L942"/>
      <c r="M942"/>
      <c r="N942"/>
      <c r="O942"/>
      <c r="P942"/>
      <c r="Q942"/>
      <c r="R942"/>
      <c r="S942"/>
      <c r="T942"/>
      <c r="U942"/>
      <c r="V942"/>
    </row>
    <row r="943" spans="2:22" ht="15.75" customHeight="1" x14ac:dyDescent="0.2">
      <c r="B943" s="220"/>
      <c r="C943" s="221"/>
      <c r="D943"/>
      <c r="E943"/>
      <c r="F943"/>
      <c r="G943"/>
      <c r="H943"/>
      <c r="I943"/>
      <c r="J943"/>
      <c r="K943"/>
      <c r="L943"/>
      <c r="M943"/>
      <c r="N943"/>
      <c r="O943"/>
      <c r="P943"/>
      <c r="Q943"/>
      <c r="R943"/>
      <c r="S943"/>
      <c r="T943"/>
      <c r="U943"/>
      <c r="V943"/>
    </row>
    <row r="944" spans="2:22" ht="15.75" customHeight="1" x14ac:dyDescent="0.2">
      <c r="B944" s="220"/>
      <c r="C944" s="221"/>
      <c r="D944"/>
      <c r="E944"/>
      <c r="F944"/>
      <c r="G944"/>
      <c r="H944"/>
      <c r="I944"/>
      <c r="J944"/>
      <c r="K944"/>
      <c r="L944"/>
      <c r="M944"/>
      <c r="N944"/>
      <c r="O944"/>
      <c r="P944"/>
      <c r="Q944"/>
      <c r="R944"/>
      <c r="S944"/>
      <c r="T944"/>
      <c r="U944"/>
      <c r="V944"/>
    </row>
    <row r="945" spans="2:22" ht="15.75" customHeight="1" x14ac:dyDescent="0.2">
      <c r="B945" s="220"/>
      <c r="C945" s="221"/>
      <c r="D945"/>
      <c r="E945"/>
      <c r="F945"/>
      <c r="G945"/>
      <c r="H945"/>
      <c r="I945"/>
      <c r="J945"/>
      <c r="K945"/>
      <c r="L945"/>
      <c r="M945"/>
      <c r="N945"/>
      <c r="O945"/>
      <c r="P945"/>
      <c r="Q945"/>
      <c r="R945"/>
      <c r="S945"/>
      <c r="T945"/>
      <c r="U945"/>
      <c r="V945"/>
    </row>
    <row r="946" spans="2:22" ht="15.75" customHeight="1" x14ac:dyDescent="0.2">
      <c r="B946" s="220"/>
      <c r="C946" s="221"/>
      <c r="D946"/>
      <c r="E946"/>
      <c r="F946"/>
      <c r="G946"/>
      <c r="H946"/>
      <c r="I946"/>
      <c r="J946"/>
      <c r="K946"/>
      <c r="L946"/>
      <c r="M946"/>
      <c r="N946"/>
      <c r="O946"/>
      <c r="P946"/>
      <c r="Q946"/>
      <c r="R946"/>
      <c r="S946"/>
      <c r="T946"/>
      <c r="U946"/>
      <c r="V946"/>
    </row>
    <row r="947" spans="2:22" ht="15.75" customHeight="1" x14ac:dyDescent="0.2">
      <c r="B947" s="220"/>
      <c r="C947" s="221"/>
      <c r="D947"/>
      <c r="E947"/>
      <c r="F947"/>
      <c r="G947"/>
      <c r="H947"/>
      <c r="I947"/>
      <c r="J947"/>
      <c r="K947"/>
      <c r="L947"/>
      <c r="M947"/>
      <c r="N947"/>
      <c r="O947"/>
      <c r="P947"/>
      <c r="Q947"/>
      <c r="R947"/>
      <c r="S947"/>
      <c r="T947"/>
      <c r="U947"/>
      <c r="V947"/>
    </row>
    <row r="948" spans="2:22" ht="15.75" customHeight="1" x14ac:dyDescent="0.2">
      <c r="B948" s="220"/>
      <c r="C948" s="221"/>
      <c r="D948"/>
      <c r="E948"/>
      <c r="F948"/>
      <c r="G948"/>
      <c r="H948"/>
      <c r="I948"/>
      <c r="J948"/>
      <c r="K948"/>
      <c r="L948"/>
      <c r="M948"/>
      <c r="N948"/>
      <c r="O948"/>
      <c r="P948"/>
      <c r="Q948"/>
      <c r="R948"/>
      <c r="S948"/>
      <c r="T948"/>
      <c r="U948"/>
      <c r="V948"/>
    </row>
    <row r="949" spans="2:22" ht="15.75" customHeight="1" x14ac:dyDescent="0.2">
      <c r="B949" s="220"/>
      <c r="C949" s="221"/>
      <c r="D949"/>
      <c r="E949"/>
      <c r="F949"/>
      <c r="G949"/>
      <c r="H949"/>
      <c r="I949"/>
      <c r="J949"/>
      <c r="K949"/>
      <c r="L949"/>
      <c r="M949"/>
      <c r="N949"/>
      <c r="O949"/>
      <c r="P949"/>
      <c r="Q949"/>
      <c r="R949"/>
      <c r="S949"/>
      <c r="T949"/>
      <c r="U949"/>
      <c r="V949"/>
    </row>
    <row r="950" spans="2:22" ht="15.75" customHeight="1" x14ac:dyDescent="0.2">
      <c r="B950" s="220"/>
      <c r="C950" s="221"/>
      <c r="D950"/>
      <c r="E950"/>
      <c r="F950"/>
      <c r="G950"/>
      <c r="H950"/>
      <c r="I950"/>
      <c r="J950"/>
      <c r="K950"/>
      <c r="L950"/>
      <c r="M950"/>
      <c r="N950"/>
      <c r="O950"/>
      <c r="P950"/>
      <c r="Q950"/>
      <c r="R950"/>
      <c r="S950"/>
      <c r="T950"/>
      <c r="U950"/>
      <c r="V950"/>
    </row>
    <row r="951" spans="2:22" ht="15.75" customHeight="1" x14ac:dyDescent="0.2">
      <c r="B951" s="220"/>
      <c r="C951" s="221"/>
      <c r="D951"/>
      <c r="E951"/>
      <c r="F951"/>
      <c r="G951"/>
      <c r="H951"/>
      <c r="I951"/>
      <c r="J951"/>
      <c r="K951"/>
      <c r="L951"/>
      <c r="M951"/>
      <c r="N951"/>
      <c r="O951"/>
      <c r="P951"/>
      <c r="Q951"/>
      <c r="R951"/>
      <c r="S951"/>
      <c r="T951"/>
      <c r="U951"/>
      <c r="V951"/>
    </row>
    <row r="952" spans="2:22" ht="15.75" customHeight="1" x14ac:dyDescent="0.2">
      <c r="B952" s="220"/>
      <c r="C952" s="221"/>
      <c r="D952"/>
      <c r="E952"/>
      <c r="F952"/>
      <c r="G952"/>
      <c r="H952"/>
      <c r="I952"/>
      <c r="J952"/>
      <c r="K952"/>
      <c r="L952"/>
      <c r="M952"/>
      <c r="N952"/>
      <c r="O952"/>
      <c r="P952"/>
      <c r="Q952"/>
      <c r="R952"/>
      <c r="S952"/>
      <c r="T952"/>
      <c r="U952"/>
      <c r="V952"/>
    </row>
    <row r="953" spans="2:22" ht="15.75" customHeight="1" x14ac:dyDescent="0.2">
      <c r="B953" s="220"/>
      <c r="C953" s="221"/>
      <c r="D953"/>
      <c r="E953"/>
      <c r="F953"/>
      <c r="G953"/>
      <c r="H953"/>
      <c r="I953"/>
      <c r="J953"/>
      <c r="K953"/>
      <c r="L953"/>
      <c r="M953"/>
      <c r="N953"/>
      <c r="O953"/>
      <c r="P953"/>
      <c r="Q953"/>
      <c r="R953"/>
      <c r="S953"/>
      <c r="T953"/>
      <c r="U953"/>
      <c r="V953"/>
    </row>
    <row r="954" spans="2:22" ht="15.75" customHeight="1" x14ac:dyDescent="0.2">
      <c r="B954" s="220"/>
      <c r="C954" s="221"/>
      <c r="D954"/>
      <c r="E954"/>
      <c r="F954"/>
      <c r="G954"/>
      <c r="H954"/>
      <c r="I954"/>
      <c r="J954"/>
      <c r="K954"/>
      <c r="L954"/>
      <c r="M954"/>
      <c r="N954"/>
      <c r="O954"/>
      <c r="P954"/>
      <c r="Q954"/>
      <c r="R954"/>
      <c r="S954"/>
      <c r="T954"/>
      <c r="U954"/>
      <c r="V954"/>
    </row>
    <row r="955" spans="2:22" ht="15.75" customHeight="1" x14ac:dyDescent="0.2">
      <c r="B955" s="220"/>
      <c r="C955" s="221"/>
      <c r="D955"/>
      <c r="E955"/>
      <c r="F955"/>
      <c r="G955"/>
      <c r="H955"/>
      <c r="I955"/>
      <c r="J955"/>
      <c r="K955"/>
      <c r="L955"/>
      <c r="M955"/>
      <c r="N955"/>
      <c r="O955"/>
      <c r="P955"/>
      <c r="Q955"/>
      <c r="R955"/>
      <c r="S955"/>
      <c r="T955"/>
      <c r="U955"/>
      <c r="V955"/>
    </row>
    <row r="956" spans="2:22" ht="15.75" customHeight="1" x14ac:dyDescent="0.2">
      <c r="B956" s="220"/>
      <c r="C956" s="221"/>
      <c r="D956"/>
      <c r="E956"/>
      <c r="F956"/>
      <c r="G956"/>
      <c r="H956"/>
      <c r="I956"/>
      <c r="J956"/>
      <c r="K956"/>
      <c r="L956"/>
      <c r="M956"/>
      <c r="N956"/>
      <c r="O956"/>
      <c r="P956"/>
      <c r="Q956"/>
      <c r="R956"/>
      <c r="S956"/>
      <c r="T956"/>
      <c r="U956"/>
      <c r="V956"/>
    </row>
    <row r="957" spans="2:22" ht="15.75" customHeight="1" x14ac:dyDescent="0.2">
      <c r="B957" s="220"/>
      <c r="C957" s="221"/>
      <c r="D957"/>
      <c r="E957"/>
      <c r="F957"/>
      <c r="G957"/>
      <c r="H957"/>
      <c r="I957"/>
      <c r="J957"/>
      <c r="K957"/>
      <c r="L957"/>
      <c r="M957"/>
      <c r="N957"/>
      <c r="O957"/>
      <c r="P957"/>
      <c r="Q957"/>
      <c r="R957"/>
      <c r="S957"/>
      <c r="T957"/>
      <c r="U957"/>
      <c r="V957"/>
    </row>
    <row r="958" spans="2:22" ht="15.75" customHeight="1" x14ac:dyDescent="0.2">
      <c r="B958" s="220"/>
      <c r="C958" s="221"/>
      <c r="D958"/>
      <c r="E958"/>
      <c r="F958"/>
      <c r="G958"/>
      <c r="H958"/>
      <c r="I958"/>
      <c r="J958"/>
      <c r="K958"/>
      <c r="L958"/>
      <c r="M958"/>
      <c r="N958"/>
      <c r="O958"/>
      <c r="P958"/>
      <c r="Q958"/>
      <c r="R958"/>
      <c r="S958"/>
      <c r="T958"/>
      <c r="U958"/>
      <c r="V958"/>
    </row>
    <row r="959" spans="2:22" ht="15.75" customHeight="1" x14ac:dyDescent="0.2">
      <c r="B959" s="220"/>
      <c r="C959" s="221"/>
      <c r="D959"/>
      <c r="E959"/>
      <c r="F959"/>
      <c r="G959"/>
      <c r="H959"/>
      <c r="I959"/>
      <c r="J959"/>
      <c r="K959"/>
      <c r="L959"/>
      <c r="M959"/>
      <c r="N959"/>
      <c r="O959"/>
      <c r="P959"/>
      <c r="Q959"/>
      <c r="R959"/>
      <c r="S959"/>
      <c r="T959"/>
      <c r="U959"/>
      <c r="V959"/>
    </row>
    <row r="960" spans="2:22" ht="15.75" customHeight="1" x14ac:dyDescent="0.2">
      <c r="B960" s="220"/>
      <c r="C960" s="221"/>
      <c r="D960"/>
      <c r="E960"/>
      <c r="F960"/>
      <c r="G960"/>
      <c r="H960"/>
      <c r="I960"/>
      <c r="J960"/>
      <c r="K960"/>
      <c r="L960"/>
      <c r="M960"/>
      <c r="N960"/>
      <c r="O960"/>
      <c r="P960"/>
      <c r="Q960"/>
      <c r="R960"/>
      <c r="S960"/>
      <c r="T960"/>
      <c r="U960"/>
      <c r="V960"/>
    </row>
    <row r="961" spans="2:22" ht="15.75" customHeight="1" x14ac:dyDescent="0.2">
      <c r="B961" s="220"/>
      <c r="C961" s="221"/>
      <c r="D961"/>
      <c r="E961"/>
      <c r="F961"/>
      <c r="G961"/>
      <c r="H961"/>
      <c r="I961"/>
      <c r="J961"/>
      <c r="K961"/>
      <c r="L961"/>
      <c r="M961"/>
      <c r="N961"/>
      <c r="O961"/>
      <c r="P961"/>
      <c r="Q961"/>
      <c r="R961"/>
      <c r="S961"/>
      <c r="T961"/>
      <c r="U961"/>
      <c r="V961"/>
    </row>
    <row r="962" spans="2:22" ht="15.75" customHeight="1" x14ac:dyDescent="0.2">
      <c r="B962" s="220"/>
      <c r="C962" s="221"/>
      <c r="D962"/>
      <c r="E962"/>
      <c r="F962"/>
      <c r="G962"/>
      <c r="H962"/>
      <c r="I962"/>
      <c r="J962"/>
      <c r="K962"/>
      <c r="L962"/>
      <c r="M962"/>
      <c r="N962"/>
      <c r="O962"/>
      <c r="P962"/>
      <c r="Q962"/>
      <c r="R962"/>
      <c r="S962"/>
      <c r="T962"/>
      <c r="U962"/>
      <c r="V962"/>
    </row>
    <row r="963" spans="2:22" ht="15.75" customHeight="1" x14ac:dyDescent="0.2">
      <c r="B963" s="220"/>
      <c r="C963" s="221"/>
      <c r="D963"/>
      <c r="E963"/>
      <c r="F963"/>
      <c r="G963"/>
      <c r="H963"/>
      <c r="I963"/>
      <c r="J963"/>
      <c r="K963"/>
      <c r="L963"/>
      <c r="M963"/>
      <c r="N963"/>
      <c r="O963"/>
      <c r="P963"/>
      <c r="Q963"/>
      <c r="R963"/>
      <c r="S963"/>
      <c r="T963"/>
      <c r="U963"/>
      <c r="V963"/>
    </row>
    <row r="964" spans="2:22" ht="15.75" customHeight="1" x14ac:dyDescent="0.2">
      <c r="B964" s="220"/>
      <c r="C964" s="221"/>
      <c r="D964"/>
      <c r="E964"/>
      <c r="F964"/>
      <c r="G964"/>
      <c r="H964"/>
      <c r="I964"/>
      <c r="J964"/>
      <c r="K964"/>
      <c r="L964"/>
      <c r="M964"/>
      <c r="N964"/>
      <c r="O964"/>
      <c r="P964"/>
      <c r="Q964"/>
      <c r="R964"/>
      <c r="S964"/>
      <c r="T964"/>
      <c r="U964"/>
      <c r="V964"/>
    </row>
    <row r="965" spans="2:22" ht="15.75" customHeight="1" x14ac:dyDescent="0.2">
      <c r="B965" s="220"/>
      <c r="C965" s="221"/>
      <c r="D965"/>
      <c r="E965"/>
      <c r="F965"/>
      <c r="G965"/>
      <c r="H965"/>
      <c r="I965"/>
      <c r="J965"/>
      <c r="K965"/>
      <c r="L965"/>
      <c r="M965"/>
      <c r="N965"/>
      <c r="O965"/>
      <c r="P965"/>
      <c r="Q965"/>
      <c r="R965"/>
      <c r="S965"/>
      <c r="T965"/>
      <c r="U965"/>
      <c r="V965"/>
    </row>
    <row r="966" spans="2:22" ht="15.75" customHeight="1" x14ac:dyDescent="0.2">
      <c r="B966" s="220"/>
      <c r="C966" s="221"/>
      <c r="D966"/>
      <c r="E966"/>
      <c r="F966"/>
      <c r="G966"/>
      <c r="H966"/>
      <c r="I966"/>
      <c r="J966"/>
      <c r="K966"/>
      <c r="L966"/>
      <c r="M966"/>
      <c r="N966"/>
      <c r="O966"/>
      <c r="P966"/>
      <c r="Q966"/>
      <c r="R966"/>
      <c r="S966"/>
      <c r="T966"/>
      <c r="U966"/>
      <c r="V966"/>
    </row>
    <row r="967" spans="2:22" ht="15.75" customHeight="1" x14ac:dyDescent="0.2">
      <c r="B967" s="220"/>
      <c r="C967" s="221"/>
      <c r="D967"/>
      <c r="E967"/>
      <c r="F967"/>
      <c r="G967"/>
      <c r="H967"/>
      <c r="I967"/>
      <c r="J967"/>
      <c r="K967"/>
      <c r="L967"/>
      <c r="M967"/>
      <c r="N967"/>
      <c r="O967"/>
      <c r="P967"/>
      <c r="Q967"/>
      <c r="R967"/>
      <c r="S967"/>
      <c r="T967"/>
      <c r="U967"/>
      <c r="V967"/>
    </row>
    <row r="968" spans="2:22" ht="15.75" customHeight="1" x14ac:dyDescent="0.2">
      <c r="B968" s="220"/>
      <c r="C968" s="221"/>
      <c r="D968"/>
      <c r="E968"/>
      <c r="F968"/>
      <c r="G968"/>
      <c r="H968"/>
      <c r="I968"/>
      <c r="J968"/>
      <c r="K968"/>
      <c r="L968"/>
      <c r="M968"/>
      <c r="N968"/>
      <c r="O968"/>
      <c r="P968"/>
      <c r="Q968"/>
      <c r="R968"/>
      <c r="S968"/>
      <c r="T968"/>
      <c r="U968"/>
      <c r="V968"/>
    </row>
    <row r="969" spans="2:22" ht="15.75" customHeight="1" x14ac:dyDescent="0.2">
      <c r="B969" s="220"/>
      <c r="C969" s="221"/>
      <c r="D969"/>
      <c r="E969"/>
      <c r="F969"/>
      <c r="G969"/>
      <c r="H969"/>
      <c r="I969"/>
      <c r="J969"/>
      <c r="K969"/>
      <c r="L969"/>
      <c r="M969"/>
      <c r="N969"/>
      <c r="O969"/>
      <c r="P969"/>
      <c r="Q969"/>
      <c r="R969"/>
      <c r="S969"/>
      <c r="T969"/>
      <c r="U969"/>
      <c r="V969"/>
    </row>
    <row r="970" spans="2:22" ht="15.75" customHeight="1" x14ac:dyDescent="0.2">
      <c r="B970" s="220"/>
      <c r="C970" s="221"/>
      <c r="D970"/>
      <c r="E970"/>
      <c r="F970"/>
      <c r="G970"/>
      <c r="H970"/>
      <c r="I970"/>
      <c r="J970"/>
      <c r="K970"/>
      <c r="L970"/>
      <c r="M970"/>
      <c r="N970"/>
      <c r="O970"/>
      <c r="P970"/>
      <c r="Q970"/>
      <c r="R970"/>
      <c r="S970"/>
      <c r="T970"/>
      <c r="U970"/>
      <c r="V970"/>
    </row>
    <row r="971" spans="2:22" ht="15.75" customHeight="1" x14ac:dyDescent="0.2">
      <c r="B971" s="220"/>
      <c r="C971" s="221"/>
      <c r="D971"/>
      <c r="E971"/>
      <c r="F971"/>
      <c r="G971"/>
      <c r="H971"/>
      <c r="I971"/>
      <c r="J971"/>
      <c r="K971"/>
      <c r="L971"/>
      <c r="M971"/>
      <c r="N971"/>
      <c r="O971"/>
      <c r="P971"/>
      <c r="Q971"/>
      <c r="R971"/>
      <c r="S971"/>
      <c r="T971"/>
      <c r="U971"/>
      <c r="V971"/>
    </row>
    <row r="972" spans="2:22" ht="15.75" customHeight="1" x14ac:dyDescent="0.2">
      <c r="B972" s="220"/>
      <c r="C972" s="221"/>
      <c r="D972"/>
      <c r="E972"/>
      <c r="F972"/>
      <c r="G972"/>
      <c r="H972"/>
      <c r="I972"/>
      <c r="J972"/>
      <c r="K972"/>
      <c r="L972"/>
      <c r="M972"/>
      <c r="N972"/>
      <c r="O972"/>
      <c r="P972"/>
      <c r="Q972"/>
      <c r="R972"/>
      <c r="S972"/>
      <c r="T972"/>
      <c r="U972"/>
      <c r="V972"/>
    </row>
    <row r="973" spans="2:22" ht="15.75" customHeight="1" x14ac:dyDescent="0.2">
      <c r="B973" s="220"/>
      <c r="C973" s="221"/>
      <c r="D973"/>
      <c r="E973"/>
      <c r="F973"/>
      <c r="G973"/>
      <c r="H973"/>
      <c r="I973"/>
      <c r="J973"/>
      <c r="K973"/>
      <c r="L973"/>
      <c r="M973"/>
      <c r="N973"/>
      <c r="O973"/>
      <c r="P973"/>
      <c r="Q973"/>
      <c r="R973"/>
      <c r="S973"/>
      <c r="T973"/>
      <c r="U973"/>
      <c r="V973"/>
    </row>
    <row r="974" spans="2:22" ht="15.75" customHeight="1" x14ac:dyDescent="0.2">
      <c r="B974" s="220"/>
      <c r="C974" s="221"/>
      <c r="D974"/>
      <c r="E974"/>
      <c r="F974"/>
      <c r="G974"/>
      <c r="H974"/>
      <c r="I974"/>
      <c r="J974"/>
      <c r="K974"/>
      <c r="L974"/>
      <c r="M974"/>
      <c r="N974"/>
      <c r="O974"/>
      <c r="P974"/>
      <c r="Q974"/>
      <c r="R974"/>
      <c r="S974"/>
      <c r="T974"/>
      <c r="U974"/>
      <c r="V974"/>
    </row>
    <row r="975" spans="2:22" ht="15.75" customHeight="1" x14ac:dyDescent="0.2">
      <c r="B975" s="220"/>
      <c r="C975" s="221"/>
      <c r="D975"/>
      <c r="E975"/>
      <c r="F975"/>
      <c r="G975"/>
      <c r="H975"/>
      <c r="I975"/>
      <c r="J975"/>
      <c r="K975"/>
      <c r="L975"/>
      <c r="M975"/>
      <c r="N975"/>
      <c r="O975"/>
      <c r="P975"/>
      <c r="Q975"/>
      <c r="R975"/>
      <c r="S975"/>
      <c r="T975"/>
      <c r="U975"/>
      <c r="V975"/>
    </row>
    <row r="976" spans="2:22" ht="15.75" customHeight="1" x14ac:dyDescent="0.2">
      <c r="B976" s="220"/>
      <c r="C976" s="221"/>
      <c r="D976"/>
      <c r="E976"/>
      <c r="F976"/>
      <c r="G976"/>
      <c r="H976"/>
      <c r="I976"/>
      <c r="J976"/>
      <c r="K976"/>
      <c r="L976"/>
      <c r="M976"/>
      <c r="N976"/>
      <c r="O976"/>
      <c r="P976"/>
      <c r="Q976"/>
      <c r="R976"/>
      <c r="S976"/>
      <c r="T976"/>
      <c r="U976"/>
      <c r="V976"/>
    </row>
    <row r="977" spans="2:22" ht="15.75" customHeight="1" x14ac:dyDescent="0.2">
      <c r="B977" s="220"/>
      <c r="C977" s="221"/>
      <c r="D977"/>
      <c r="E977"/>
      <c r="F977"/>
      <c r="G977"/>
      <c r="H977"/>
      <c r="I977"/>
      <c r="J977"/>
      <c r="K977"/>
      <c r="L977"/>
      <c r="M977"/>
      <c r="N977"/>
      <c r="O977"/>
      <c r="P977"/>
      <c r="Q977"/>
      <c r="R977"/>
      <c r="S977"/>
      <c r="T977"/>
      <c r="U977"/>
      <c r="V977"/>
    </row>
    <row r="978" spans="2:22" ht="15.75" customHeight="1" x14ac:dyDescent="0.2">
      <c r="B978" s="220"/>
      <c r="C978" s="221"/>
      <c r="D978"/>
      <c r="E978"/>
      <c r="F978"/>
      <c r="G978"/>
      <c r="H978"/>
      <c r="I978"/>
      <c r="J978"/>
      <c r="K978"/>
      <c r="L978"/>
      <c r="M978"/>
      <c r="N978"/>
      <c r="O978"/>
      <c r="P978"/>
      <c r="Q978"/>
      <c r="R978"/>
      <c r="S978"/>
      <c r="T978"/>
      <c r="U978"/>
      <c r="V978"/>
    </row>
    <row r="979" spans="2:22" ht="15.75" customHeight="1" x14ac:dyDescent="0.2">
      <c r="B979" s="220"/>
      <c r="C979" s="221"/>
      <c r="D979"/>
      <c r="E979"/>
      <c r="F979"/>
      <c r="G979"/>
      <c r="H979"/>
      <c r="I979"/>
      <c r="J979"/>
      <c r="K979"/>
      <c r="L979"/>
      <c r="M979"/>
      <c r="N979"/>
      <c r="O979"/>
      <c r="P979"/>
      <c r="Q979"/>
      <c r="R979"/>
      <c r="S979"/>
      <c r="T979"/>
      <c r="U979"/>
      <c r="V979"/>
    </row>
    <row r="980" spans="2:22" ht="15.75" customHeight="1" x14ac:dyDescent="0.2">
      <c r="B980" s="220"/>
      <c r="C980" s="221"/>
      <c r="D980"/>
      <c r="E980"/>
      <c r="F980"/>
      <c r="G980"/>
      <c r="H980"/>
      <c r="I980"/>
      <c r="J980"/>
      <c r="K980"/>
      <c r="L980"/>
      <c r="M980"/>
      <c r="N980"/>
      <c r="O980"/>
      <c r="P980"/>
      <c r="Q980"/>
      <c r="R980"/>
      <c r="S980"/>
      <c r="T980"/>
      <c r="U980"/>
      <c r="V980"/>
    </row>
    <row r="981" spans="2:22" ht="15.75" customHeight="1" x14ac:dyDescent="0.2">
      <c r="B981" s="220"/>
      <c r="C981" s="221"/>
      <c r="D981"/>
      <c r="E981"/>
      <c r="F981"/>
      <c r="G981"/>
      <c r="H981"/>
      <c r="I981"/>
      <c r="J981"/>
      <c r="K981"/>
      <c r="L981"/>
      <c r="M981"/>
      <c r="N981"/>
      <c r="O981"/>
      <c r="P981"/>
      <c r="Q981"/>
      <c r="R981"/>
      <c r="S981"/>
      <c r="T981"/>
      <c r="U981"/>
      <c r="V981"/>
    </row>
    <row r="982" spans="2:22" ht="15.75" customHeight="1" x14ac:dyDescent="0.2">
      <c r="B982" s="220"/>
      <c r="C982" s="221"/>
      <c r="D982"/>
      <c r="E982"/>
      <c r="F982"/>
      <c r="G982"/>
      <c r="H982"/>
      <c r="I982"/>
      <c r="J982"/>
      <c r="K982"/>
      <c r="L982"/>
      <c r="M982"/>
      <c r="N982"/>
      <c r="O982"/>
      <c r="P982"/>
      <c r="Q982"/>
      <c r="R982"/>
      <c r="S982"/>
      <c r="T982"/>
      <c r="U982"/>
      <c r="V982"/>
    </row>
    <row r="983" spans="2:22" ht="15.75" customHeight="1" x14ac:dyDescent="0.2">
      <c r="B983" s="220"/>
      <c r="C983" s="221"/>
      <c r="D983"/>
      <c r="E983"/>
      <c r="F983"/>
      <c r="G983"/>
      <c r="H983"/>
      <c r="I983"/>
      <c r="J983"/>
      <c r="K983"/>
      <c r="L983"/>
      <c r="M983"/>
      <c r="N983"/>
      <c r="O983"/>
      <c r="P983"/>
      <c r="Q983"/>
      <c r="R983"/>
      <c r="S983"/>
      <c r="T983"/>
      <c r="U983"/>
      <c r="V983"/>
    </row>
    <row r="984" spans="2:22" ht="15.75" customHeight="1" x14ac:dyDescent="0.2">
      <c r="B984" s="220"/>
      <c r="C984" s="221"/>
      <c r="D984"/>
      <c r="E984"/>
      <c r="F984"/>
      <c r="G984"/>
      <c r="H984"/>
      <c r="I984"/>
      <c r="J984"/>
      <c r="K984"/>
      <c r="L984"/>
      <c r="M984"/>
      <c r="N984"/>
      <c r="O984"/>
      <c r="P984"/>
      <c r="Q984"/>
      <c r="R984"/>
      <c r="S984"/>
      <c r="T984"/>
      <c r="U984"/>
      <c r="V984"/>
    </row>
    <row r="985" spans="2:22" ht="15.75" customHeight="1" x14ac:dyDescent="0.2">
      <c r="B985" s="220"/>
      <c r="C985" s="221"/>
      <c r="D985"/>
      <c r="E985"/>
      <c r="F985"/>
      <c r="G985"/>
      <c r="H985"/>
      <c r="I985"/>
      <c r="J985"/>
      <c r="K985"/>
      <c r="L985"/>
      <c r="M985"/>
      <c r="N985"/>
      <c r="O985"/>
      <c r="P985"/>
      <c r="Q985"/>
      <c r="R985"/>
      <c r="S985"/>
      <c r="T985"/>
      <c r="U985"/>
      <c r="V985"/>
    </row>
    <row r="986" spans="2:22" ht="15.75" customHeight="1" x14ac:dyDescent="0.2">
      <c r="B986" s="220"/>
      <c r="C986" s="221"/>
      <c r="D986"/>
      <c r="E986"/>
      <c r="F986"/>
      <c r="G986"/>
      <c r="H986"/>
      <c r="I986"/>
      <c r="J986"/>
      <c r="K986"/>
      <c r="L986"/>
      <c r="M986"/>
      <c r="N986"/>
      <c r="O986"/>
      <c r="P986"/>
      <c r="Q986"/>
      <c r="R986"/>
      <c r="S986"/>
      <c r="T986"/>
      <c r="U986"/>
      <c r="V986"/>
    </row>
    <row r="987" spans="2:22" ht="15.75" customHeight="1" x14ac:dyDescent="0.2">
      <c r="B987" s="220"/>
      <c r="C987" s="221"/>
      <c r="D987"/>
      <c r="E987"/>
      <c r="F987"/>
      <c r="G987"/>
      <c r="H987"/>
      <c r="I987"/>
      <c r="J987"/>
      <c r="K987"/>
      <c r="L987"/>
      <c r="M987"/>
      <c r="N987"/>
      <c r="O987"/>
      <c r="P987"/>
      <c r="Q987"/>
      <c r="R987"/>
      <c r="S987"/>
      <c r="T987"/>
      <c r="U987"/>
      <c r="V987"/>
    </row>
    <row r="988" spans="2:22" ht="15.75" customHeight="1" x14ac:dyDescent="0.2">
      <c r="B988" s="220"/>
      <c r="C988" s="221"/>
      <c r="D988"/>
      <c r="E988"/>
      <c r="F988"/>
      <c r="G988"/>
      <c r="H988"/>
      <c r="I988"/>
      <c r="J988"/>
      <c r="K988"/>
      <c r="L988"/>
      <c r="M988"/>
      <c r="N988"/>
      <c r="O988"/>
      <c r="P988"/>
      <c r="Q988"/>
      <c r="R988"/>
      <c r="S988"/>
      <c r="T988"/>
      <c r="U988"/>
      <c r="V988"/>
    </row>
    <row r="989" spans="2:22" ht="15.75" customHeight="1" x14ac:dyDescent="0.2">
      <c r="B989" s="220"/>
      <c r="C989" s="221"/>
      <c r="D989"/>
      <c r="E989"/>
      <c r="F989"/>
      <c r="G989"/>
      <c r="H989"/>
      <c r="I989"/>
      <c r="J989"/>
      <c r="K989"/>
      <c r="L989"/>
      <c r="M989"/>
      <c r="N989"/>
      <c r="O989"/>
      <c r="P989"/>
      <c r="Q989"/>
      <c r="R989"/>
      <c r="S989"/>
      <c r="T989"/>
      <c r="U989"/>
      <c r="V989"/>
    </row>
    <row r="990" spans="2:22" ht="15.75" customHeight="1" x14ac:dyDescent="0.2">
      <c r="B990" s="220"/>
      <c r="C990" s="221"/>
      <c r="D990"/>
      <c r="E990"/>
      <c r="F990"/>
      <c r="G990"/>
      <c r="H990"/>
      <c r="I990"/>
      <c r="J990"/>
      <c r="K990"/>
      <c r="L990"/>
      <c r="M990"/>
      <c r="N990"/>
      <c r="O990"/>
      <c r="P990"/>
      <c r="Q990"/>
      <c r="R990"/>
      <c r="S990"/>
      <c r="T990"/>
      <c r="U990"/>
      <c r="V990"/>
    </row>
    <row r="991" spans="2:22" ht="15.75" customHeight="1" x14ac:dyDescent="0.2">
      <c r="B991" s="220"/>
      <c r="C991" s="221"/>
      <c r="D991"/>
      <c r="E991"/>
      <c r="F991"/>
      <c r="G991"/>
      <c r="H991"/>
      <c r="I991"/>
      <c r="J991"/>
      <c r="K991"/>
      <c r="L991"/>
      <c r="M991"/>
      <c r="N991"/>
      <c r="O991"/>
      <c r="P991"/>
      <c r="Q991"/>
      <c r="R991"/>
      <c r="S991"/>
      <c r="T991"/>
      <c r="U991"/>
      <c r="V991"/>
    </row>
    <row r="992" spans="2:22" ht="15.75" customHeight="1" x14ac:dyDescent="0.2">
      <c r="B992" s="220"/>
      <c r="C992" s="221"/>
      <c r="D992"/>
      <c r="E992"/>
      <c r="F992"/>
      <c r="G992"/>
      <c r="H992"/>
      <c r="I992"/>
      <c r="J992"/>
      <c r="K992"/>
      <c r="L992"/>
      <c r="M992"/>
      <c r="N992"/>
      <c r="O992"/>
      <c r="P992"/>
      <c r="Q992"/>
      <c r="R992"/>
      <c r="S992"/>
      <c r="T992"/>
      <c r="U992"/>
      <c r="V992"/>
    </row>
    <row r="993" spans="2:22" ht="15.75" customHeight="1" x14ac:dyDescent="0.2">
      <c r="B993" s="220"/>
      <c r="C993" s="221"/>
      <c r="D993"/>
      <c r="E993"/>
      <c r="F993"/>
      <c r="G993"/>
      <c r="H993"/>
      <c r="I993"/>
      <c r="J993"/>
      <c r="K993"/>
      <c r="L993"/>
      <c r="M993"/>
      <c r="N993"/>
      <c r="O993"/>
      <c r="P993"/>
      <c r="Q993"/>
      <c r="R993"/>
      <c r="S993"/>
      <c r="T993"/>
      <c r="U993"/>
      <c r="V99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76" workbookViewId="0">
      <selection activeCell="G103" sqref="G103"/>
    </sheetView>
  </sheetViews>
  <sheetFormatPr defaultColWidth="16.5703125" defaultRowHeight="15" customHeight="1" x14ac:dyDescent="0.2"/>
  <cols>
    <col min="1" max="1" width="18.7109375" style="222" customWidth="1"/>
    <col min="2" max="2" width="60.7109375" style="222" customWidth="1"/>
    <col min="3" max="3" width="18.7109375" style="244" customWidth="1"/>
    <col min="4" max="4" width="14.7109375" style="1" customWidth="1"/>
    <col min="5" max="21" width="8" style="1" customWidth="1"/>
  </cols>
  <sheetData>
    <row r="1" spans="1:24" ht="15" customHeight="1" x14ac:dyDescent="0.2">
      <c r="A1" s="200"/>
      <c r="B1" s="200"/>
      <c r="C1" s="224"/>
      <c r="D1" s="34"/>
      <c r="E1"/>
      <c r="F1"/>
      <c r="G1"/>
      <c r="H1"/>
      <c r="I1"/>
      <c r="J1"/>
      <c r="K1"/>
      <c r="L1"/>
      <c r="M1"/>
      <c r="N1"/>
      <c r="O1"/>
      <c r="P1"/>
      <c r="Q1"/>
      <c r="R1"/>
      <c r="S1"/>
      <c r="T1"/>
      <c r="U1"/>
    </row>
    <row r="2" spans="1:24" ht="50.1" customHeight="1" x14ac:dyDescent="0.2">
      <c r="A2" s="288" t="s">
        <v>2882</v>
      </c>
      <c r="B2" s="332"/>
      <c r="C2" s="332"/>
      <c r="D2" s="332"/>
      <c r="E2" s="201"/>
      <c r="F2" s="201"/>
      <c r="G2" s="201"/>
      <c r="H2" s="201"/>
      <c r="I2" s="201"/>
      <c r="J2" s="201"/>
      <c r="K2" s="201"/>
      <c r="L2" s="201"/>
      <c r="M2" s="201"/>
      <c r="N2" s="201"/>
      <c r="O2" s="201"/>
      <c r="P2" s="201"/>
      <c r="Q2" s="201"/>
      <c r="R2" s="201"/>
      <c r="S2" s="201"/>
      <c r="T2" s="201"/>
      <c r="U2" s="201"/>
    </row>
    <row r="3" spans="1:24" s="223" customFormat="1" ht="48" customHeight="1" x14ac:dyDescent="0.2">
      <c r="A3" s="184" t="s">
        <v>1960</v>
      </c>
      <c r="B3" s="185" t="s">
        <v>41</v>
      </c>
      <c r="C3" s="84" t="s">
        <v>42</v>
      </c>
      <c r="D3" s="85" t="s">
        <v>2883</v>
      </c>
      <c r="E3" s="203"/>
      <c r="F3" s="203"/>
      <c r="G3" s="203"/>
      <c r="H3" s="203"/>
      <c r="I3" s="203"/>
      <c r="J3" s="203"/>
      <c r="K3" s="203"/>
      <c r="L3" s="203"/>
      <c r="M3" s="203"/>
      <c r="N3" s="203"/>
      <c r="O3" s="203"/>
      <c r="P3" s="203"/>
      <c r="Q3" s="203"/>
      <c r="R3" s="203"/>
      <c r="S3" s="203"/>
      <c r="T3" s="203"/>
      <c r="U3" s="203"/>
    </row>
    <row r="4" spans="1:24" s="245" customFormat="1" ht="12" customHeight="1" x14ac:dyDescent="0.2">
      <c r="A4" s="148">
        <v>1</v>
      </c>
      <c r="B4" s="149">
        <v>2</v>
      </c>
      <c r="C4" s="149" t="s">
        <v>53</v>
      </c>
      <c r="D4" s="225">
        <v>4</v>
      </c>
      <c r="E4" s="226"/>
      <c r="F4" s="226"/>
      <c r="G4" s="227"/>
      <c r="H4" s="226"/>
      <c r="I4" s="226"/>
      <c r="J4" s="226"/>
      <c r="K4" s="226"/>
      <c r="L4" s="226"/>
      <c r="M4" s="226"/>
      <c r="N4" s="226"/>
      <c r="O4" s="226"/>
      <c r="P4" s="226"/>
      <c r="Q4" s="226"/>
      <c r="R4" s="226"/>
      <c r="S4" s="226"/>
      <c r="T4" s="226"/>
      <c r="U4" s="226"/>
      <c r="V4" s="226"/>
      <c r="W4" s="226"/>
      <c r="X4" s="226"/>
    </row>
    <row r="5" spans="1:24" ht="24" customHeight="1" x14ac:dyDescent="0.2">
      <c r="A5" s="228"/>
      <c r="B5" s="229" t="s">
        <v>2884</v>
      </c>
      <c r="C5" s="230" t="s">
        <v>2885</v>
      </c>
      <c r="D5" s="231">
        <v>1010267.05</v>
      </c>
      <c r="E5" s="208"/>
      <c r="F5" s="208"/>
      <c r="G5" s="208"/>
      <c r="H5" s="208"/>
      <c r="I5" s="208"/>
      <c r="J5" s="208"/>
      <c r="K5" s="208"/>
      <c r="L5" s="208"/>
      <c r="M5" s="208"/>
      <c r="N5" s="208"/>
      <c r="O5" s="208"/>
      <c r="P5" s="208"/>
      <c r="Q5" s="208"/>
      <c r="R5" s="208"/>
      <c r="S5" s="208"/>
      <c r="T5" s="208"/>
      <c r="U5" s="208"/>
    </row>
    <row r="6" spans="1:24" ht="24" customHeight="1" x14ac:dyDescent="0.2">
      <c r="A6" s="232"/>
      <c r="B6" s="233" t="s">
        <v>2886</v>
      </c>
      <c r="C6" s="234" t="s">
        <v>2887</v>
      </c>
      <c r="D6" s="235">
        <f>D7+D8+D17+D18</f>
        <v>12347936.160000002</v>
      </c>
      <c r="E6" s="208"/>
      <c r="F6" s="208"/>
      <c r="G6" s="208"/>
      <c r="H6" s="208"/>
      <c r="I6" s="208"/>
      <c r="J6" s="208"/>
      <c r="K6" s="208"/>
      <c r="L6" s="208"/>
      <c r="M6" s="208"/>
      <c r="N6" s="208"/>
      <c r="O6" s="208"/>
      <c r="P6" s="208"/>
      <c r="Q6" s="208"/>
      <c r="R6" s="208"/>
      <c r="S6" s="208"/>
      <c r="T6" s="208"/>
      <c r="U6" s="208"/>
    </row>
    <row r="7" spans="1:24" ht="12.75" customHeight="1" x14ac:dyDescent="0.2">
      <c r="A7" s="232"/>
      <c r="B7" s="233" t="s">
        <v>2888</v>
      </c>
      <c r="C7" s="234" t="s">
        <v>2889</v>
      </c>
      <c r="D7" s="212">
        <v>0</v>
      </c>
      <c r="E7" s="208"/>
      <c r="F7" s="208"/>
      <c r="G7" s="208"/>
      <c r="H7" s="208"/>
      <c r="I7" s="208"/>
      <c r="J7" s="208"/>
      <c r="K7" s="208"/>
      <c r="L7" s="208"/>
      <c r="M7" s="208"/>
      <c r="N7" s="208"/>
      <c r="O7" s="208"/>
      <c r="P7" s="208"/>
      <c r="Q7" s="208"/>
      <c r="R7" s="208"/>
      <c r="S7" s="208"/>
      <c r="T7" s="208"/>
      <c r="U7" s="208"/>
    </row>
    <row r="8" spans="1:24" ht="12.75" customHeight="1" x14ac:dyDescent="0.2">
      <c r="A8" s="232" t="s">
        <v>2287</v>
      </c>
      <c r="B8" s="233" t="s">
        <v>2890</v>
      </c>
      <c r="C8" s="234" t="s">
        <v>2891</v>
      </c>
      <c r="D8" s="235">
        <f>SUM(D9:D16)</f>
        <v>12202050.260000002</v>
      </c>
      <c r="E8" s="208"/>
      <c r="F8" s="208"/>
      <c r="G8" s="208"/>
      <c r="H8" s="208"/>
      <c r="I8" s="208"/>
      <c r="J8" s="208"/>
      <c r="K8" s="208"/>
      <c r="L8" s="208"/>
      <c r="M8" s="208"/>
      <c r="N8" s="208"/>
      <c r="O8" s="208"/>
      <c r="P8" s="208"/>
      <c r="Q8" s="208"/>
      <c r="R8" s="208"/>
      <c r="S8" s="208"/>
      <c r="T8" s="208"/>
      <c r="U8" s="208"/>
    </row>
    <row r="9" spans="1:24" ht="12.75" customHeight="1" x14ac:dyDescent="0.2">
      <c r="A9" s="236" t="s">
        <v>2289</v>
      </c>
      <c r="B9" s="97" t="s">
        <v>2290</v>
      </c>
      <c r="C9" s="234" t="s">
        <v>2892</v>
      </c>
      <c r="D9" s="212">
        <v>9700076.8900000006</v>
      </c>
      <c r="E9" s="208"/>
      <c r="F9" s="208"/>
      <c r="G9" s="208"/>
      <c r="H9" s="208"/>
      <c r="I9" s="208"/>
      <c r="J9" s="208"/>
      <c r="K9" s="208"/>
      <c r="L9" s="208"/>
      <c r="M9" s="208"/>
      <c r="N9" s="208"/>
      <c r="O9" s="208"/>
      <c r="P9" s="208"/>
      <c r="Q9" s="208"/>
      <c r="R9" s="208"/>
      <c r="S9" s="208"/>
      <c r="T9" s="208"/>
      <c r="U9" s="208"/>
    </row>
    <row r="10" spans="1:24" ht="12.75" customHeight="1" x14ac:dyDescent="0.2">
      <c r="A10" s="236" t="s">
        <v>2291</v>
      </c>
      <c r="B10" s="97" t="s">
        <v>2292</v>
      </c>
      <c r="C10" s="234" t="s">
        <v>2893</v>
      </c>
      <c r="D10" s="212">
        <v>2195430.33</v>
      </c>
      <c r="E10" s="208"/>
      <c r="F10" s="208"/>
      <c r="G10" s="208"/>
      <c r="H10" s="208"/>
      <c r="I10" s="208"/>
      <c r="J10" s="208"/>
      <c r="K10" s="208"/>
      <c r="L10" s="208"/>
      <c r="M10" s="208"/>
      <c r="N10" s="208"/>
      <c r="O10" s="208"/>
      <c r="P10" s="208"/>
      <c r="Q10" s="208"/>
      <c r="R10" s="208"/>
      <c r="S10" s="208"/>
      <c r="T10" s="208"/>
      <c r="U10" s="208"/>
    </row>
    <row r="11" spans="1:24" ht="12.75" customHeight="1" x14ac:dyDescent="0.2">
      <c r="A11" s="236" t="s">
        <v>2293</v>
      </c>
      <c r="B11" s="97" t="s">
        <v>2894</v>
      </c>
      <c r="C11" s="234" t="s">
        <v>2895</v>
      </c>
      <c r="D11" s="212">
        <v>51345.81</v>
      </c>
      <c r="E11" s="208"/>
      <c r="F11" s="208"/>
      <c r="G11" s="208"/>
      <c r="H11" s="208"/>
      <c r="I11" s="208"/>
      <c r="J11" s="208"/>
      <c r="K11" s="208"/>
      <c r="L11" s="208"/>
      <c r="M11" s="208"/>
      <c r="N11" s="208"/>
      <c r="O11" s="208"/>
      <c r="P11" s="208"/>
      <c r="Q11" s="208"/>
      <c r="R11" s="208"/>
      <c r="S11" s="208"/>
      <c r="T11" s="208"/>
      <c r="U11" s="208"/>
    </row>
    <row r="12" spans="1:24" ht="12.75" customHeight="1" x14ac:dyDescent="0.2">
      <c r="A12" s="236" t="s">
        <v>2301</v>
      </c>
      <c r="B12" s="97" t="s">
        <v>2302</v>
      </c>
      <c r="C12" s="234" t="s">
        <v>2896</v>
      </c>
      <c r="D12" s="212">
        <v>0</v>
      </c>
      <c r="E12" s="208"/>
      <c r="F12" s="208"/>
      <c r="G12" s="208"/>
      <c r="H12" s="208"/>
      <c r="I12" s="208"/>
      <c r="J12" s="208"/>
      <c r="K12" s="208"/>
      <c r="L12" s="208"/>
      <c r="M12" s="208"/>
      <c r="N12" s="208"/>
      <c r="O12" s="208"/>
      <c r="P12" s="208"/>
      <c r="Q12" s="208"/>
      <c r="R12" s="208"/>
      <c r="S12" s="208"/>
      <c r="T12" s="208"/>
      <c r="U12" s="208"/>
    </row>
    <row r="13" spans="1:24" ht="24" customHeight="1" x14ac:dyDescent="0.2">
      <c r="A13" s="236" t="s">
        <v>2303</v>
      </c>
      <c r="B13" s="97" t="s">
        <v>2897</v>
      </c>
      <c r="C13" s="234" t="s">
        <v>2898</v>
      </c>
      <c r="D13" s="212">
        <v>0</v>
      </c>
      <c r="E13" s="208"/>
      <c r="F13" s="208"/>
      <c r="G13" s="208"/>
      <c r="H13" s="208"/>
      <c r="I13" s="208"/>
      <c r="J13" s="208"/>
      <c r="K13" s="208"/>
      <c r="L13" s="208"/>
      <c r="M13" s="208"/>
      <c r="N13" s="208"/>
      <c r="O13" s="208"/>
      <c r="P13" s="208"/>
      <c r="Q13" s="208"/>
      <c r="R13" s="208"/>
      <c r="S13" s="208"/>
      <c r="T13" s="208"/>
      <c r="U13" s="208"/>
    </row>
    <row r="14" spans="1:24" ht="12.75" customHeight="1" x14ac:dyDescent="0.2">
      <c r="A14" s="236" t="s">
        <v>2305</v>
      </c>
      <c r="B14" s="97" t="s">
        <v>2306</v>
      </c>
      <c r="C14" s="234" t="s">
        <v>2899</v>
      </c>
      <c r="D14" s="212">
        <v>185275.17</v>
      </c>
      <c r="E14" s="208"/>
      <c r="F14" s="208"/>
      <c r="G14" s="208"/>
      <c r="H14" s="208"/>
      <c r="I14" s="208"/>
      <c r="J14" s="208"/>
      <c r="K14" s="208"/>
      <c r="L14" s="208"/>
      <c r="M14" s="208"/>
      <c r="N14" s="208"/>
      <c r="O14" s="208"/>
      <c r="P14" s="208"/>
      <c r="Q14" s="208"/>
      <c r="R14" s="208"/>
      <c r="S14" s="208"/>
      <c r="T14" s="208"/>
      <c r="U14" s="208"/>
    </row>
    <row r="15" spans="1:24" ht="12.75" customHeight="1" x14ac:dyDescent="0.2">
      <c r="A15" s="236" t="s">
        <v>2307</v>
      </c>
      <c r="B15" s="97" t="s">
        <v>2308</v>
      </c>
      <c r="C15" s="234" t="s">
        <v>2900</v>
      </c>
      <c r="D15" s="212">
        <v>0</v>
      </c>
      <c r="E15" s="208"/>
      <c r="F15" s="208"/>
      <c r="G15" s="208"/>
      <c r="H15" s="208"/>
      <c r="I15" s="208"/>
      <c r="J15" s="208"/>
      <c r="K15" s="208"/>
      <c r="L15" s="208"/>
      <c r="M15" s="208"/>
      <c r="N15" s="208"/>
      <c r="O15" s="208"/>
      <c r="P15" s="208"/>
      <c r="Q15" s="208"/>
      <c r="R15" s="208"/>
      <c r="S15" s="208"/>
      <c r="T15" s="208"/>
      <c r="U15" s="208"/>
    </row>
    <row r="16" spans="1:24" ht="12.75" customHeight="1" x14ac:dyDescent="0.2">
      <c r="A16" s="236" t="s">
        <v>2309</v>
      </c>
      <c r="B16" s="97" t="s">
        <v>2310</v>
      </c>
      <c r="C16" s="234" t="s">
        <v>2901</v>
      </c>
      <c r="D16" s="212">
        <v>69922.06</v>
      </c>
      <c r="E16" s="208"/>
      <c r="F16" s="208"/>
      <c r="G16" s="208"/>
      <c r="H16" s="208"/>
      <c r="I16" s="208"/>
      <c r="J16" s="208"/>
      <c r="K16" s="208"/>
      <c r="L16" s="208"/>
      <c r="M16" s="208"/>
      <c r="N16" s="208"/>
      <c r="O16" s="208"/>
      <c r="P16" s="208"/>
      <c r="Q16" s="208"/>
      <c r="R16" s="208"/>
      <c r="S16" s="208"/>
      <c r="T16" s="208"/>
      <c r="U16" s="208"/>
    </row>
    <row r="17" spans="1:21" ht="12.75" customHeight="1" x14ac:dyDescent="0.2">
      <c r="A17" s="232" t="s">
        <v>2311</v>
      </c>
      <c r="B17" s="233" t="s">
        <v>2312</v>
      </c>
      <c r="C17" s="234" t="s">
        <v>2902</v>
      </c>
      <c r="D17" s="212">
        <v>145885.9</v>
      </c>
      <c r="E17" s="208"/>
      <c r="F17" s="208"/>
      <c r="G17" s="208"/>
      <c r="H17" s="208"/>
      <c r="I17" s="208"/>
      <c r="J17" s="208"/>
      <c r="K17" s="208"/>
      <c r="L17" s="208"/>
      <c r="M17" s="208"/>
      <c r="N17" s="208"/>
      <c r="O17" s="208"/>
      <c r="P17" s="208"/>
      <c r="Q17" s="208"/>
      <c r="R17" s="208"/>
      <c r="S17" s="208"/>
      <c r="T17" s="208"/>
      <c r="U17" s="208"/>
    </row>
    <row r="18" spans="1:21" ht="36" customHeight="1" x14ac:dyDescent="0.2">
      <c r="A18" s="232" t="s">
        <v>2903</v>
      </c>
      <c r="B18" s="233" t="s">
        <v>2904</v>
      </c>
      <c r="C18" s="234" t="s">
        <v>2905</v>
      </c>
      <c r="D18" s="235">
        <f>SUM(D19:D23)</f>
        <v>0</v>
      </c>
      <c r="E18" s="208"/>
      <c r="F18" s="208"/>
      <c r="G18" s="208"/>
      <c r="H18" s="208"/>
      <c r="I18" s="208"/>
      <c r="J18" s="208"/>
      <c r="K18" s="208"/>
      <c r="L18" s="208"/>
      <c r="M18" s="208"/>
      <c r="N18" s="208"/>
      <c r="O18" s="208"/>
      <c r="P18" s="208"/>
      <c r="Q18" s="208"/>
      <c r="R18" s="208"/>
      <c r="S18" s="208"/>
      <c r="T18" s="208"/>
      <c r="U18" s="208"/>
    </row>
    <row r="19" spans="1:21" ht="12.75" customHeight="1" x14ac:dyDescent="0.2">
      <c r="A19" s="236" t="s">
        <v>2906</v>
      </c>
      <c r="B19" s="97" t="s">
        <v>2907</v>
      </c>
      <c r="C19" s="234" t="s">
        <v>2908</v>
      </c>
      <c r="D19" s="212">
        <v>0</v>
      </c>
      <c r="E19" s="208"/>
      <c r="F19" s="208"/>
      <c r="G19" s="208"/>
      <c r="H19" s="208"/>
      <c r="I19" s="208"/>
      <c r="J19" s="208"/>
      <c r="K19" s="208"/>
      <c r="L19" s="208"/>
      <c r="M19" s="208"/>
      <c r="N19" s="208"/>
      <c r="O19" s="208"/>
      <c r="P19" s="208"/>
      <c r="Q19" s="208"/>
      <c r="R19" s="208"/>
      <c r="S19" s="208"/>
      <c r="T19" s="208"/>
      <c r="U19" s="208"/>
    </row>
    <row r="20" spans="1:21" ht="12.75" customHeight="1" x14ac:dyDescent="0.2">
      <c r="A20" s="236" t="s">
        <v>2909</v>
      </c>
      <c r="B20" s="97" t="s">
        <v>2324</v>
      </c>
      <c r="C20" s="234" t="s">
        <v>2910</v>
      </c>
      <c r="D20" s="212">
        <v>0</v>
      </c>
      <c r="E20" s="208"/>
      <c r="F20" s="208"/>
      <c r="G20" s="208"/>
      <c r="H20" s="208"/>
      <c r="I20" s="208"/>
      <c r="J20" s="208"/>
      <c r="K20" s="208"/>
      <c r="L20" s="208"/>
      <c r="M20" s="208"/>
      <c r="N20" s="208"/>
      <c r="O20" s="208"/>
      <c r="P20" s="208"/>
      <c r="Q20" s="208"/>
      <c r="R20" s="208"/>
      <c r="S20" s="208"/>
      <c r="T20" s="208"/>
      <c r="U20" s="208"/>
    </row>
    <row r="21" spans="1:21" ht="12.75" customHeight="1" x14ac:dyDescent="0.2">
      <c r="A21" s="236" t="s">
        <v>2911</v>
      </c>
      <c r="B21" s="97" t="s">
        <v>2328</v>
      </c>
      <c r="C21" s="234" t="s">
        <v>2912</v>
      </c>
      <c r="D21" s="212">
        <v>0</v>
      </c>
      <c r="E21" s="208"/>
      <c r="F21" s="208"/>
      <c r="G21" s="208"/>
      <c r="H21" s="208"/>
      <c r="I21" s="208"/>
      <c r="J21" s="208"/>
      <c r="K21" s="208"/>
      <c r="L21" s="208"/>
      <c r="M21" s="208"/>
      <c r="N21" s="208"/>
      <c r="O21" s="208"/>
      <c r="P21" s="208"/>
      <c r="Q21" s="208"/>
      <c r="R21" s="208"/>
      <c r="S21" s="208"/>
      <c r="T21" s="208"/>
      <c r="U21" s="208"/>
    </row>
    <row r="22" spans="1:21" ht="24" customHeight="1" x14ac:dyDescent="0.2">
      <c r="A22" s="236" t="s">
        <v>2913</v>
      </c>
      <c r="B22" s="97" t="s">
        <v>2914</v>
      </c>
      <c r="C22" s="234" t="s">
        <v>2915</v>
      </c>
      <c r="D22" s="212">
        <v>0</v>
      </c>
      <c r="E22" s="208"/>
      <c r="F22" s="208"/>
      <c r="G22" s="208"/>
      <c r="H22" s="208"/>
      <c r="I22" s="208"/>
      <c r="J22" s="208"/>
      <c r="K22" s="208"/>
      <c r="L22" s="208"/>
      <c r="M22" s="208"/>
      <c r="N22" s="208"/>
      <c r="O22" s="208"/>
      <c r="P22" s="208"/>
      <c r="Q22" s="208"/>
      <c r="R22" s="208"/>
      <c r="S22" s="208"/>
      <c r="T22" s="208"/>
      <c r="U22" s="208"/>
    </row>
    <row r="23" spans="1:21" ht="24" customHeight="1" x14ac:dyDescent="0.2">
      <c r="A23" s="236" t="s">
        <v>2916</v>
      </c>
      <c r="B23" s="97" t="s">
        <v>2917</v>
      </c>
      <c r="C23" s="234" t="s">
        <v>2918</v>
      </c>
      <c r="D23" s="212">
        <v>0</v>
      </c>
      <c r="E23" s="208"/>
      <c r="F23" s="208"/>
      <c r="G23" s="208"/>
      <c r="H23" s="208"/>
      <c r="I23" s="208"/>
      <c r="J23" s="208"/>
      <c r="K23" s="208"/>
      <c r="L23" s="208"/>
      <c r="M23" s="208"/>
      <c r="N23" s="208"/>
      <c r="O23" s="208"/>
      <c r="P23" s="208"/>
      <c r="Q23" s="208"/>
      <c r="R23" s="208"/>
      <c r="S23" s="208"/>
      <c r="T23" s="208"/>
      <c r="U23" s="208"/>
    </row>
    <row r="24" spans="1:21" ht="24" customHeight="1" x14ac:dyDescent="0.2">
      <c r="A24" s="236"/>
      <c r="B24" s="233" t="s">
        <v>2919</v>
      </c>
      <c r="C24" s="234" t="s">
        <v>2920</v>
      </c>
      <c r="D24" s="235">
        <f>D25+D26+D35+D36</f>
        <v>12316932.220000001</v>
      </c>
      <c r="E24" s="208"/>
      <c r="F24" s="208"/>
      <c r="G24" s="208"/>
      <c r="H24" s="208"/>
      <c r="I24" s="208"/>
      <c r="J24" s="208"/>
      <c r="K24" s="208"/>
      <c r="L24" s="208"/>
      <c r="M24" s="208"/>
      <c r="N24" s="208"/>
      <c r="O24" s="208"/>
      <c r="P24" s="208"/>
      <c r="Q24" s="208"/>
      <c r="R24" s="208"/>
      <c r="S24" s="208"/>
      <c r="T24" s="208"/>
      <c r="U24" s="208"/>
    </row>
    <row r="25" spans="1:21" ht="12.75" customHeight="1" x14ac:dyDescent="0.2">
      <c r="A25" s="236"/>
      <c r="B25" s="233" t="s">
        <v>2888</v>
      </c>
      <c r="C25" s="234" t="s">
        <v>2921</v>
      </c>
      <c r="D25" s="212">
        <v>0</v>
      </c>
      <c r="E25" s="208"/>
      <c r="F25" s="208"/>
      <c r="G25" s="208"/>
      <c r="H25" s="208"/>
      <c r="I25" s="208"/>
      <c r="J25" s="208"/>
      <c r="K25" s="208"/>
      <c r="L25" s="208"/>
      <c r="M25" s="208"/>
      <c r="N25" s="208"/>
      <c r="O25" s="208"/>
      <c r="P25" s="208"/>
      <c r="Q25" s="208"/>
      <c r="R25" s="208"/>
      <c r="S25" s="208"/>
      <c r="T25" s="208"/>
      <c r="U25" s="208"/>
    </row>
    <row r="26" spans="1:21" ht="12.75" customHeight="1" x14ac:dyDescent="0.2">
      <c r="A26" s="232" t="s">
        <v>2287</v>
      </c>
      <c r="B26" s="233" t="s">
        <v>2922</v>
      </c>
      <c r="C26" s="234" t="s">
        <v>2923</v>
      </c>
      <c r="D26" s="235">
        <f>SUM(D27:D34)</f>
        <v>12171046.32</v>
      </c>
      <c r="E26" s="208"/>
      <c r="F26" s="208"/>
      <c r="G26" s="208"/>
      <c r="H26" s="208"/>
      <c r="I26" s="208"/>
      <c r="J26" s="208"/>
      <c r="K26" s="208"/>
      <c r="L26" s="208"/>
      <c r="M26" s="208"/>
      <c r="N26" s="208"/>
      <c r="O26" s="208"/>
      <c r="P26" s="208"/>
      <c r="Q26" s="208"/>
      <c r="R26" s="208"/>
      <c r="S26" s="208"/>
      <c r="T26" s="208"/>
      <c r="U26" s="208"/>
    </row>
    <row r="27" spans="1:21" ht="12.75" customHeight="1" x14ac:dyDescent="0.2">
      <c r="A27" s="236" t="s">
        <v>2289</v>
      </c>
      <c r="B27" s="97" t="s">
        <v>2290</v>
      </c>
      <c r="C27" s="234" t="s">
        <v>2924</v>
      </c>
      <c r="D27" s="212">
        <v>9644221.5299999993</v>
      </c>
      <c r="E27" s="208"/>
      <c r="F27" s="208"/>
      <c r="G27" s="208"/>
      <c r="H27" s="208"/>
      <c r="I27" s="208"/>
      <c r="J27" s="208"/>
      <c r="K27" s="208"/>
      <c r="L27" s="208"/>
      <c r="M27" s="208"/>
      <c r="N27" s="208"/>
      <c r="O27" s="208"/>
      <c r="P27" s="208"/>
      <c r="Q27" s="208"/>
      <c r="R27" s="208"/>
      <c r="S27" s="208"/>
      <c r="T27" s="208"/>
      <c r="U27" s="208"/>
    </row>
    <row r="28" spans="1:21" ht="12.75" customHeight="1" x14ac:dyDescent="0.2">
      <c r="A28" s="236" t="s">
        <v>2291</v>
      </c>
      <c r="B28" s="97" t="s">
        <v>2292</v>
      </c>
      <c r="C28" s="234" t="s">
        <v>2925</v>
      </c>
      <c r="D28" s="212">
        <v>2229900.2000000002</v>
      </c>
      <c r="E28" s="208"/>
      <c r="F28" s="208"/>
      <c r="G28" s="208"/>
      <c r="H28" s="208"/>
      <c r="I28" s="208"/>
      <c r="J28" s="208"/>
      <c r="K28" s="208"/>
      <c r="L28" s="208"/>
      <c r="M28" s="208"/>
      <c r="N28" s="208"/>
      <c r="O28" s="208"/>
      <c r="P28" s="208"/>
      <c r="Q28" s="208"/>
      <c r="R28" s="208"/>
      <c r="S28" s="208"/>
      <c r="T28" s="208"/>
      <c r="U28" s="208"/>
    </row>
    <row r="29" spans="1:21" ht="12.75" customHeight="1" x14ac:dyDescent="0.2">
      <c r="A29" s="236" t="s">
        <v>2293</v>
      </c>
      <c r="B29" s="97" t="s">
        <v>2894</v>
      </c>
      <c r="C29" s="234" t="s">
        <v>2926</v>
      </c>
      <c r="D29" s="212">
        <v>51345.81</v>
      </c>
      <c r="E29" s="208"/>
      <c r="F29" s="208"/>
      <c r="G29" s="208"/>
      <c r="H29" s="208"/>
      <c r="I29" s="208"/>
      <c r="J29" s="208"/>
      <c r="K29" s="208"/>
      <c r="L29" s="208"/>
      <c r="M29" s="208"/>
      <c r="N29" s="208"/>
      <c r="O29" s="208"/>
      <c r="P29" s="208"/>
      <c r="Q29" s="208"/>
      <c r="R29" s="208"/>
      <c r="S29" s="208"/>
      <c r="T29" s="208"/>
      <c r="U29" s="208"/>
    </row>
    <row r="30" spans="1:21" ht="12.75" customHeight="1" x14ac:dyDescent="0.2">
      <c r="A30" s="236" t="s">
        <v>2301</v>
      </c>
      <c r="B30" s="97" t="s">
        <v>2302</v>
      </c>
      <c r="C30" s="234" t="s">
        <v>2927</v>
      </c>
      <c r="D30" s="212">
        <v>0</v>
      </c>
      <c r="E30" s="208"/>
      <c r="F30" s="208"/>
      <c r="G30" s="208"/>
      <c r="H30" s="208"/>
      <c r="I30" s="208"/>
      <c r="J30" s="208"/>
      <c r="K30" s="208"/>
      <c r="L30" s="208"/>
      <c r="M30" s="208"/>
      <c r="N30" s="208"/>
      <c r="O30" s="208"/>
      <c r="P30" s="208"/>
      <c r="Q30" s="208"/>
      <c r="R30" s="208"/>
      <c r="S30" s="208"/>
      <c r="T30" s="208"/>
      <c r="U30" s="208"/>
    </row>
    <row r="31" spans="1:21" ht="24" customHeight="1" x14ac:dyDescent="0.2">
      <c r="A31" s="236" t="s">
        <v>2303</v>
      </c>
      <c r="B31" s="97" t="s">
        <v>2897</v>
      </c>
      <c r="C31" s="234" t="s">
        <v>2928</v>
      </c>
      <c r="D31" s="212">
        <v>0</v>
      </c>
      <c r="E31" s="208"/>
      <c r="F31" s="208"/>
      <c r="G31" s="208"/>
      <c r="H31" s="208"/>
      <c r="I31" s="208"/>
      <c r="J31" s="208"/>
      <c r="K31" s="208"/>
      <c r="L31" s="208"/>
      <c r="M31" s="208"/>
      <c r="N31" s="208"/>
      <c r="O31" s="208"/>
      <c r="P31" s="208"/>
      <c r="Q31" s="208"/>
      <c r="R31" s="208"/>
      <c r="S31" s="208"/>
      <c r="T31" s="208"/>
      <c r="U31" s="208"/>
    </row>
    <row r="32" spans="1:21" ht="12.75" customHeight="1" x14ac:dyDescent="0.2">
      <c r="A32" s="236" t="s">
        <v>2305</v>
      </c>
      <c r="B32" s="97" t="s">
        <v>2306</v>
      </c>
      <c r="C32" s="234" t="s">
        <v>2929</v>
      </c>
      <c r="D32" s="212">
        <v>185275.17</v>
      </c>
      <c r="E32" s="208"/>
      <c r="F32" s="208"/>
      <c r="G32" s="208"/>
      <c r="H32" s="208"/>
      <c r="I32" s="208"/>
      <c r="J32" s="208"/>
      <c r="K32" s="208"/>
      <c r="L32" s="208"/>
      <c r="M32" s="208"/>
      <c r="N32" s="208"/>
      <c r="O32" s="208"/>
      <c r="P32" s="208"/>
      <c r="Q32" s="208"/>
      <c r="R32" s="208"/>
      <c r="S32" s="208"/>
      <c r="T32" s="208"/>
      <c r="U32" s="208"/>
    </row>
    <row r="33" spans="1:21" ht="12.75" customHeight="1" x14ac:dyDescent="0.2">
      <c r="A33" s="236" t="s">
        <v>2307</v>
      </c>
      <c r="B33" s="97" t="s">
        <v>2308</v>
      </c>
      <c r="C33" s="234" t="s">
        <v>2930</v>
      </c>
      <c r="D33" s="212">
        <v>0</v>
      </c>
      <c r="E33" s="208"/>
      <c r="F33" s="208"/>
      <c r="G33" s="208"/>
      <c r="H33" s="208"/>
      <c r="I33" s="208"/>
      <c r="J33" s="208"/>
      <c r="K33" s="208"/>
      <c r="L33" s="208"/>
      <c r="M33" s="208"/>
      <c r="N33" s="208"/>
      <c r="O33" s="208"/>
      <c r="P33" s="208"/>
      <c r="Q33" s="208"/>
      <c r="R33" s="208"/>
      <c r="S33" s="208"/>
      <c r="T33" s="208"/>
      <c r="U33" s="208"/>
    </row>
    <row r="34" spans="1:21" ht="12.75" customHeight="1" x14ac:dyDescent="0.2">
      <c r="A34" s="236" t="s">
        <v>2309</v>
      </c>
      <c r="B34" s="97" t="s">
        <v>2310</v>
      </c>
      <c r="C34" s="234" t="s">
        <v>2931</v>
      </c>
      <c r="D34" s="212">
        <v>60303.61</v>
      </c>
      <c r="E34" s="208"/>
      <c r="F34" s="208"/>
      <c r="G34" s="208"/>
      <c r="H34" s="208"/>
      <c r="I34" s="208"/>
      <c r="J34" s="208"/>
      <c r="K34" s="208"/>
      <c r="L34" s="208"/>
      <c r="M34" s="208"/>
      <c r="N34" s="208"/>
      <c r="O34" s="208"/>
      <c r="P34" s="208"/>
      <c r="Q34" s="208"/>
      <c r="R34" s="208"/>
      <c r="S34" s="208"/>
      <c r="T34" s="208"/>
      <c r="U34" s="208"/>
    </row>
    <row r="35" spans="1:21" ht="12.75" customHeight="1" x14ac:dyDescent="0.2">
      <c r="A35" s="232" t="s">
        <v>2311</v>
      </c>
      <c r="B35" s="233" t="s">
        <v>2312</v>
      </c>
      <c r="C35" s="234" t="s">
        <v>2932</v>
      </c>
      <c r="D35" s="212">
        <v>145885.9</v>
      </c>
      <c r="E35" s="208"/>
      <c r="F35" s="208"/>
      <c r="G35" s="208"/>
      <c r="H35" s="208"/>
      <c r="I35" s="208"/>
      <c r="J35" s="208"/>
      <c r="K35" s="208"/>
      <c r="L35" s="208"/>
      <c r="M35" s="208"/>
      <c r="N35" s="208"/>
      <c r="O35" s="208"/>
      <c r="P35" s="208"/>
      <c r="Q35" s="208"/>
      <c r="R35" s="208"/>
      <c r="S35" s="208"/>
      <c r="T35" s="208"/>
      <c r="U35" s="208"/>
    </row>
    <row r="36" spans="1:21" ht="36" customHeight="1" x14ac:dyDescent="0.2">
      <c r="A36" s="232" t="s">
        <v>2903</v>
      </c>
      <c r="B36" s="233" t="s">
        <v>2933</v>
      </c>
      <c r="C36" s="234" t="s">
        <v>2934</v>
      </c>
      <c r="D36" s="235">
        <f>SUM(D37:D41)</f>
        <v>0</v>
      </c>
      <c r="E36" s="208"/>
      <c r="F36" s="208"/>
      <c r="G36" s="208"/>
      <c r="H36" s="208"/>
      <c r="I36" s="208"/>
      <c r="J36" s="208"/>
      <c r="K36" s="208"/>
      <c r="L36" s="208"/>
      <c r="M36" s="208"/>
      <c r="N36" s="208"/>
      <c r="O36" s="208"/>
      <c r="P36" s="208"/>
      <c r="Q36" s="208"/>
      <c r="R36" s="208"/>
      <c r="S36" s="208"/>
      <c r="T36" s="208"/>
      <c r="U36" s="208"/>
    </row>
    <row r="37" spans="1:21" ht="12.75" customHeight="1" x14ac:dyDescent="0.2">
      <c r="A37" s="236" t="s">
        <v>2906</v>
      </c>
      <c r="B37" s="97" t="s">
        <v>2907</v>
      </c>
      <c r="C37" s="234" t="s">
        <v>2935</v>
      </c>
      <c r="D37" s="212">
        <v>0</v>
      </c>
      <c r="E37" s="208"/>
      <c r="F37" s="208"/>
      <c r="G37" s="208"/>
      <c r="H37" s="208"/>
      <c r="I37" s="208"/>
      <c r="J37" s="208"/>
      <c r="K37" s="208"/>
      <c r="L37" s="208"/>
      <c r="M37" s="208"/>
      <c r="N37" s="208"/>
      <c r="O37" s="208"/>
      <c r="P37" s="208"/>
      <c r="Q37" s="208"/>
      <c r="R37" s="208"/>
      <c r="S37" s="208"/>
      <c r="T37" s="208"/>
      <c r="U37" s="208"/>
    </row>
    <row r="38" spans="1:21" ht="12.75" customHeight="1" x14ac:dyDescent="0.2">
      <c r="A38" s="236" t="s">
        <v>2909</v>
      </c>
      <c r="B38" s="97" t="s">
        <v>2324</v>
      </c>
      <c r="C38" s="234" t="s">
        <v>2936</v>
      </c>
      <c r="D38" s="212">
        <v>0</v>
      </c>
      <c r="E38" s="208"/>
      <c r="F38" s="208"/>
      <c r="G38" s="208"/>
      <c r="H38" s="208"/>
      <c r="I38" s="208"/>
      <c r="J38" s="208"/>
      <c r="K38" s="208"/>
      <c r="L38" s="208"/>
      <c r="M38" s="208"/>
      <c r="N38" s="208"/>
      <c r="O38" s="208"/>
      <c r="P38" s="208"/>
      <c r="Q38" s="208"/>
      <c r="R38" s="208"/>
      <c r="S38" s="208"/>
      <c r="T38" s="208"/>
      <c r="U38" s="208"/>
    </row>
    <row r="39" spans="1:21" ht="12.75" customHeight="1" x14ac:dyDescent="0.2">
      <c r="A39" s="236" t="s">
        <v>2911</v>
      </c>
      <c r="B39" s="97" t="s">
        <v>2328</v>
      </c>
      <c r="C39" s="234" t="s">
        <v>2937</v>
      </c>
      <c r="D39" s="212">
        <v>0</v>
      </c>
      <c r="E39" s="208"/>
      <c r="F39" s="208"/>
      <c r="G39" s="208"/>
      <c r="H39" s="208"/>
      <c r="I39" s="208"/>
      <c r="J39" s="208"/>
      <c r="K39" s="208"/>
      <c r="L39" s="208"/>
      <c r="M39" s="208"/>
      <c r="N39" s="208"/>
      <c r="O39" s="208"/>
      <c r="P39" s="208"/>
      <c r="Q39" s="208"/>
      <c r="R39" s="208"/>
      <c r="S39" s="208"/>
      <c r="T39" s="208"/>
      <c r="U39" s="208"/>
    </row>
    <row r="40" spans="1:21" ht="24" customHeight="1" x14ac:dyDescent="0.2">
      <c r="A40" s="236" t="s">
        <v>2938</v>
      </c>
      <c r="B40" s="97" t="s">
        <v>2914</v>
      </c>
      <c r="C40" s="234" t="s">
        <v>2939</v>
      </c>
      <c r="D40" s="212">
        <v>0</v>
      </c>
      <c r="E40" s="208"/>
      <c r="F40" s="208"/>
      <c r="G40" s="208"/>
      <c r="H40" s="208"/>
      <c r="I40" s="208"/>
      <c r="J40" s="208"/>
      <c r="K40" s="208"/>
      <c r="L40" s="208"/>
      <c r="M40" s="208"/>
      <c r="N40" s="208"/>
      <c r="O40" s="208"/>
      <c r="P40" s="208"/>
      <c r="Q40" s="208"/>
      <c r="R40" s="208"/>
      <c r="S40" s="208"/>
      <c r="T40" s="208"/>
      <c r="U40" s="208"/>
    </row>
    <row r="41" spans="1:21" ht="24" customHeight="1" x14ac:dyDescent="0.2">
      <c r="A41" s="236" t="s">
        <v>2916</v>
      </c>
      <c r="B41" s="97" t="s">
        <v>2917</v>
      </c>
      <c r="C41" s="234" t="s">
        <v>2940</v>
      </c>
      <c r="D41" s="212">
        <v>0</v>
      </c>
      <c r="E41" s="208"/>
      <c r="F41" s="208"/>
      <c r="G41" s="208"/>
      <c r="H41" s="208"/>
      <c r="I41" s="208"/>
      <c r="J41" s="208"/>
      <c r="K41" s="208"/>
      <c r="L41" s="208"/>
      <c r="M41" s="208"/>
      <c r="N41" s="208"/>
      <c r="O41" s="208"/>
      <c r="P41" s="208"/>
      <c r="Q41" s="208"/>
      <c r="R41" s="208"/>
      <c r="S41" s="208"/>
      <c r="T41" s="208"/>
      <c r="U41" s="208"/>
    </row>
    <row r="42" spans="1:21" ht="24" customHeight="1" x14ac:dyDescent="0.2">
      <c r="A42" s="236"/>
      <c r="B42" s="233" t="s">
        <v>2941</v>
      </c>
      <c r="C42" s="234" t="s">
        <v>2942</v>
      </c>
      <c r="D42" s="235">
        <f>D5+D6-D24</f>
        <v>1041270.9900000021</v>
      </c>
      <c r="E42" s="208"/>
      <c r="F42" s="208"/>
      <c r="G42" s="208"/>
      <c r="H42" s="208"/>
      <c r="I42" s="208"/>
      <c r="J42" s="208"/>
      <c r="K42" s="208"/>
      <c r="L42" s="208"/>
      <c r="M42" s="208"/>
      <c r="N42" s="208"/>
      <c r="O42" s="208"/>
      <c r="P42" s="208"/>
      <c r="Q42" s="208"/>
      <c r="R42" s="208"/>
      <c r="S42" s="208"/>
      <c r="T42" s="208"/>
      <c r="U42" s="208"/>
    </row>
    <row r="43" spans="1:21" ht="24" customHeight="1" x14ac:dyDescent="0.2">
      <c r="A43" s="232"/>
      <c r="B43" s="233" t="s">
        <v>2943</v>
      </c>
      <c r="C43" s="234" t="s">
        <v>2944</v>
      </c>
      <c r="D43" s="235">
        <f>D44+D49+D90+D95</f>
        <v>0</v>
      </c>
      <c r="E43" s="208"/>
      <c r="F43" s="208"/>
      <c r="G43" s="208"/>
      <c r="H43" s="208"/>
      <c r="I43" s="208"/>
      <c r="J43" s="208"/>
      <c r="K43" s="208"/>
      <c r="L43" s="208"/>
      <c r="M43" s="208"/>
      <c r="N43" s="208"/>
      <c r="O43" s="208"/>
      <c r="P43" s="208"/>
      <c r="Q43" s="208"/>
      <c r="R43" s="208"/>
      <c r="S43" s="208"/>
      <c r="T43" s="208"/>
      <c r="U43" s="208"/>
    </row>
    <row r="44" spans="1:21" ht="12.75" customHeight="1" x14ac:dyDescent="0.2">
      <c r="A44" s="236"/>
      <c r="B44" s="233" t="s">
        <v>2945</v>
      </c>
      <c r="C44" s="234" t="s">
        <v>2946</v>
      </c>
      <c r="D44" s="235">
        <f>SUM(D45:D48)</f>
        <v>0</v>
      </c>
      <c r="E44" s="208"/>
      <c r="F44" s="208"/>
      <c r="G44" s="208"/>
      <c r="H44" s="208"/>
      <c r="I44" s="208"/>
      <c r="J44" s="208"/>
      <c r="K44" s="208"/>
      <c r="L44" s="208"/>
      <c r="M44" s="208"/>
      <c r="N44" s="208"/>
      <c r="O44" s="208"/>
      <c r="P44" s="208"/>
      <c r="Q44" s="208"/>
      <c r="R44" s="208"/>
      <c r="S44" s="208"/>
      <c r="T44" s="208"/>
      <c r="U44" s="208"/>
    </row>
    <row r="45" spans="1:21" ht="12.75" customHeight="1" x14ac:dyDescent="0.2">
      <c r="A45" s="232"/>
      <c r="B45" s="97" t="s">
        <v>2947</v>
      </c>
      <c r="C45" s="234" t="s">
        <v>2948</v>
      </c>
      <c r="D45" s="212">
        <v>0</v>
      </c>
      <c r="E45" s="208"/>
      <c r="F45" s="208"/>
      <c r="G45" s="208"/>
      <c r="H45" s="208"/>
      <c r="I45" s="208"/>
      <c r="J45" s="208"/>
      <c r="K45" s="208"/>
      <c r="L45" s="208"/>
      <c r="M45" s="208"/>
      <c r="N45" s="208"/>
      <c r="O45" s="208"/>
      <c r="P45" s="208"/>
      <c r="Q45" s="208"/>
      <c r="R45" s="208"/>
      <c r="S45" s="208"/>
      <c r="T45" s="208"/>
      <c r="U45" s="208"/>
    </row>
    <row r="46" spans="1:21" ht="12.75" customHeight="1" x14ac:dyDescent="0.2">
      <c r="A46" s="236"/>
      <c r="B46" s="97" t="s">
        <v>2949</v>
      </c>
      <c r="C46" s="234" t="s">
        <v>2950</v>
      </c>
      <c r="D46" s="212">
        <v>0</v>
      </c>
      <c r="E46" s="208"/>
      <c r="F46" s="208"/>
      <c r="G46" s="208"/>
      <c r="H46" s="208"/>
      <c r="I46" s="208"/>
      <c r="J46" s="208"/>
      <c r="K46" s="208"/>
      <c r="L46" s="208"/>
      <c r="M46" s="208"/>
      <c r="N46" s="208"/>
      <c r="O46" s="208"/>
      <c r="P46" s="208"/>
      <c r="Q46" s="208"/>
      <c r="R46" s="208"/>
      <c r="S46" s="208"/>
      <c r="T46" s="208"/>
      <c r="U46" s="208"/>
    </row>
    <row r="47" spans="1:21" ht="12.75" customHeight="1" x14ac:dyDescent="0.2">
      <c r="A47" s="236"/>
      <c r="B47" s="97" t="s">
        <v>2951</v>
      </c>
      <c r="C47" s="234" t="s">
        <v>2952</v>
      </c>
      <c r="D47" s="212">
        <v>0</v>
      </c>
      <c r="E47" s="208"/>
      <c r="F47" s="208"/>
      <c r="G47" s="208"/>
      <c r="H47" s="208"/>
      <c r="I47" s="208"/>
      <c r="J47" s="208"/>
      <c r="K47" s="208"/>
      <c r="L47" s="208"/>
      <c r="M47" s="208"/>
      <c r="N47" s="208"/>
      <c r="O47" s="208"/>
      <c r="P47" s="208"/>
      <c r="Q47" s="208"/>
      <c r="R47" s="208"/>
      <c r="S47" s="208"/>
      <c r="T47" s="208"/>
      <c r="U47" s="208"/>
    </row>
    <row r="48" spans="1:21" ht="12.75" customHeight="1" x14ac:dyDescent="0.2">
      <c r="A48" s="236"/>
      <c r="B48" s="97" t="s">
        <v>2953</v>
      </c>
      <c r="C48" s="234" t="s">
        <v>2954</v>
      </c>
      <c r="D48" s="212">
        <v>0</v>
      </c>
      <c r="E48" s="208"/>
      <c r="F48" s="208"/>
      <c r="G48" s="208"/>
      <c r="H48" s="208"/>
      <c r="I48" s="208"/>
      <c r="J48" s="208"/>
      <c r="K48" s="208"/>
      <c r="L48" s="208"/>
      <c r="M48" s="208"/>
      <c r="N48" s="208"/>
      <c r="O48" s="208"/>
      <c r="P48" s="208"/>
      <c r="Q48" s="208"/>
      <c r="R48" s="208"/>
      <c r="S48" s="208"/>
      <c r="T48" s="208"/>
      <c r="U48" s="208"/>
    </row>
    <row r="49" spans="1:21" ht="24" customHeight="1" x14ac:dyDescent="0.2">
      <c r="A49" s="232" t="s">
        <v>2287</v>
      </c>
      <c r="B49" s="237" t="s">
        <v>2955</v>
      </c>
      <c r="C49" s="234" t="s">
        <v>2956</v>
      </c>
      <c r="D49" s="235">
        <f>D50+D55+D60+D65+D70+D75+D80+D85</f>
        <v>0</v>
      </c>
      <c r="E49" s="208"/>
      <c r="F49" s="208"/>
      <c r="G49" s="208"/>
      <c r="H49" s="208"/>
      <c r="I49" s="208"/>
      <c r="J49" s="208"/>
      <c r="K49" s="208"/>
      <c r="L49" s="208"/>
      <c r="M49" s="208"/>
      <c r="N49" s="208"/>
      <c r="O49" s="208"/>
      <c r="P49" s="208"/>
      <c r="Q49" s="208"/>
      <c r="R49" s="208"/>
      <c r="S49" s="208"/>
      <c r="T49" s="208"/>
      <c r="U49" s="208"/>
    </row>
    <row r="50" spans="1:21" ht="12.75" customHeight="1" x14ac:dyDescent="0.2">
      <c r="A50" s="232" t="s">
        <v>2289</v>
      </c>
      <c r="B50" s="233" t="s">
        <v>2957</v>
      </c>
      <c r="C50" s="234" t="s">
        <v>2958</v>
      </c>
      <c r="D50" s="235">
        <f>SUM(D51:D54)</f>
        <v>0</v>
      </c>
      <c r="E50" s="208"/>
      <c r="F50" s="208"/>
      <c r="G50" s="208"/>
      <c r="H50" s="208"/>
      <c r="I50" s="208"/>
      <c r="J50" s="208"/>
      <c r="K50" s="208"/>
      <c r="L50" s="208"/>
      <c r="M50" s="208"/>
      <c r="N50" s="208"/>
      <c r="O50" s="208"/>
      <c r="P50" s="208"/>
      <c r="Q50" s="208"/>
      <c r="R50" s="208"/>
      <c r="S50" s="208"/>
      <c r="T50" s="208"/>
      <c r="U50" s="208"/>
    </row>
    <row r="51" spans="1:21" ht="12.75" customHeight="1" x14ac:dyDescent="0.2">
      <c r="A51" s="236"/>
      <c r="B51" s="97" t="s">
        <v>2947</v>
      </c>
      <c r="C51" s="234" t="s">
        <v>2959</v>
      </c>
      <c r="D51" s="212">
        <v>0</v>
      </c>
      <c r="E51" s="208"/>
      <c r="F51" s="208"/>
      <c r="G51" s="208"/>
      <c r="H51" s="208"/>
      <c r="I51" s="208"/>
      <c r="J51" s="208"/>
      <c r="K51" s="208"/>
      <c r="L51" s="208"/>
      <c r="M51" s="208"/>
      <c r="N51" s="208"/>
      <c r="O51" s="208"/>
      <c r="P51" s="208"/>
      <c r="Q51" s="208"/>
      <c r="R51" s="208"/>
      <c r="S51" s="208"/>
      <c r="T51" s="208"/>
      <c r="U51" s="208"/>
    </row>
    <row r="52" spans="1:21" ht="12.75" customHeight="1" x14ac:dyDescent="0.2">
      <c r="A52" s="236"/>
      <c r="B52" s="97" t="s">
        <v>2949</v>
      </c>
      <c r="C52" s="234" t="s">
        <v>2960</v>
      </c>
      <c r="D52" s="212">
        <v>0</v>
      </c>
      <c r="E52" s="208"/>
      <c r="F52" s="208"/>
      <c r="G52" s="208"/>
      <c r="H52" s="208"/>
      <c r="I52" s="208"/>
      <c r="J52" s="208"/>
      <c r="K52" s="208"/>
      <c r="L52" s="208"/>
      <c r="M52" s="208"/>
      <c r="N52" s="208"/>
      <c r="O52" s="208"/>
      <c r="P52" s="208"/>
      <c r="Q52" s="208"/>
      <c r="R52" s="208"/>
      <c r="S52" s="208"/>
      <c r="T52" s="208"/>
      <c r="U52" s="208"/>
    </row>
    <row r="53" spans="1:21" ht="12.75" customHeight="1" x14ac:dyDescent="0.2">
      <c r="A53" s="232"/>
      <c r="B53" s="97" t="s">
        <v>2951</v>
      </c>
      <c r="C53" s="234" t="s">
        <v>2961</v>
      </c>
      <c r="D53" s="212">
        <v>0</v>
      </c>
      <c r="E53" s="208"/>
      <c r="F53" s="208"/>
      <c r="G53" s="208"/>
      <c r="H53" s="208"/>
      <c r="I53" s="208"/>
      <c r="J53" s="208"/>
      <c r="K53" s="208"/>
      <c r="L53" s="208"/>
      <c r="M53" s="208"/>
      <c r="N53" s="208"/>
      <c r="O53" s="208"/>
      <c r="P53" s="208"/>
      <c r="Q53" s="208"/>
      <c r="R53" s="208"/>
      <c r="S53" s="208"/>
      <c r="T53" s="208"/>
      <c r="U53" s="208"/>
    </row>
    <row r="54" spans="1:21" ht="12.75" customHeight="1" x14ac:dyDescent="0.2">
      <c r="A54" s="236"/>
      <c r="B54" s="97" t="s">
        <v>2953</v>
      </c>
      <c r="C54" s="234" t="s">
        <v>2962</v>
      </c>
      <c r="D54" s="212">
        <v>0</v>
      </c>
      <c r="E54" s="208"/>
      <c r="F54" s="208"/>
      <c r="G54" s="208"/>
      <c r="H54" s="208"/>
      <c r="I54" s="208"/>
      <c r="J54" s="208"/>
      <c r="K54" s="208"/>
      <c r="L54" s="208"/>
      <c r="M54" s="208"/>
      <c r="N54" s="208"/>
      <c r="O54" s="208"/>
      <c r="P54" s="208"/>
      <c r="Q54" s="208"/>
      <c r="R54" s="208"/>
      <c r="S54" s="208"/>
      <c r="T54" s="208"/>
      <c r="U54" s="208"/>
    </row>
    <row r="55" spans="1:21" ht="12.75" customHeight="1" x14ac:dyDescent="0.2">
      <c r="A55" s="232" t="s">
        <v>2291</v>
      </c>
      <c r="B55" s="233" t="s">
        <v>2963</v>
      </c>
      <c r="C55" s="234" t="s">
        <v>2964</v>
      </c>
      <c r="D55" s="235">
        <f>SUM(D56:D59)</f>
        <v>0</v>
      </c>
      <c r="E55" s="208"/>
      <c r="F55" s="208"/>
      <c r="G55" s="208"/>
      <c r="H55" s="208"/>
      <c r="I55" s="208"/>
      <c r="J55" s="208"/>
      <c r="K55" s="208"/>
      <c r="L55" s="208"/>
      <c r="M55" s="208"/>
      <c r="N55" s="208"/>
      <c r="O55" s="208"/>
      <c r="P55" s="208"/>
      <c r="Q55" s="208"/>
      <c r="R55" s="208"/>
      <c r="S55" s="208"/>
      <c r="T55" s="208"/>
      <c r="U55" s="208"/>
    </row>
    <row r="56" spans="1:21" ht="12.75" customHeight="1" x14ac:dyDescent="0.2">
      <c r="A56" s="236"/>
      <c r="B56" s="97" t="s">
        <v>2947</v>
      </c>
      <c r="C56" s="234" t="s">
        <v>2965</v>
      </c>
      <c r="D56" s="212">
        <v>0</v>
      </c>
      <c r="E56" s="208"/>
      <c r="F56" s="208"/>
      <c r="G56" s="208"/>
      <c r="H56" s="208"/>
      <c r="I56" s="208"/>
      <c r="J56" s="208"/>
      <c r="K56" s="208"/>
      <c r="L56" s="208"/>
      <c r="M56" s="208"/>
      <c r="N56" s="208"/>
      <c r="O56" s="208"/>
      <c r="P56" s="208"/>
      <c r="Q56" s="208"/>
      <c r="R56" s="208"/>
      <c r="S56" s="208"/>
      <c r="T56" s="208"/>
      <c r="U56" s="208"/>
    </row>
    <row r="57" spans="1:21" ht="12.75" customHeight="1" x14ac:dyDescent="0.2">
      <c r="A57" s="236"/>
      <c r="B57" s="97" t="s">
        <v>2949</v>
      </c>
      <c r="C57" s="234" t="s">
        <v>2966</v>
      </c>
      <c r="D57" s="212">
        <v>0</v>
      </c>
      <c r="E57" s="208"/>
      <c r="F57" s="208"/>
      <c r="G57" s="208"/>
      <c r="H57" s="208"/>
      <c r="I57" s="208"/>
      <c r="J57" s="208"/>
      <c r="K57" s="208"/>
      <c r="L57" s="208"/>
      <c r="M57" s="208"/>
      <c r="N57" s="208"/>
      <c r="O57" s="208"/>
      <c r="P57" s="208"/>
      <c r="Q57" s="208"/>
      <c r="R57" s="208"/>
      <c r="S57" s="208"/>
      <c r="T57" s="208"/>
      <c r="U57" s="208"/>
    </row>
    <row r="58" spans="1:21" ht="12.75" customHeight="1" x14ac:dyDescent="0.2">
      <c r="A58" s="236"/>
      <c r="B58" s="97" t="s">
        <v>2951</v>
      </c>
      <c r="C58" s="234" t="s">
        <v>2967</v>
      </c>
      <c r="D58" s="212">
        <v>0</v>
      </c>
      <c r="E58" s="208"/>
      <c r="F58" s="208"/>
      <c r="G58" s="208"/>
      <c r="H58" s="208"/>
      <c r="I58" s="208"/>
      <c r="J58" s="208"/>
      <c r="K58" s="208"/>
      <c r="L58" s="208"/>
      <c r="M58" s="208"/>
      <c r="N58" s="208"/>
      <c r="O58" s="208"/>
      <c r="P58" s="208"/>
      <c r="Q58" s="208"/>
      <c r="R58" s="208"/>
      <c r="S58" s="208"/>
      <c r="T58" s="208"/>
      <c r="U58" s="208"/>
    </row>
    <row r="59" spans="1:21" ht="12.75" customHeight="1" x14ac:dyDescent="0.2">
      <c r="A59" s="236"/>
      <c r="B59" s="97" t="s">
        <v>2953</v>
      </c>
      <c r="C59" s="234" t="s">
        <v>2968</v>
      </c>
      <c r="D59" s="212">
        <v>0</v>
      </c>
      <c r="E59" s="208"/>
      <c r="F59" s="208"/>
      <c r="G59" s="208"/>
      <c r="H59" s="208"/>
      <c r="I59" s="208"/>
      <c r="J59" s="208"/>
      <c r="K59" s="208"/>
      <c r="L59" s="208"/>
      <c r="M59" s="208"/>
      <c r="N59" s="208"/>
      <c r="O59" s="208"/>
      <c r="P59" s="208"/>
      <c r="Q59" s="208"/>
      <c r="R59" s="208"/>
      <c r="S59" s="208"/>
      <c r="T59" s="208"/>
      <c r="U59" s="208"/>
    </row>
    <row r="60" spans="1:21" ht="12.75" customHeight="1" x14ac:dyDescent="0.2">
      <c r="A60" s="232" t="s">
        <v>2293</v>
      </c>
      <c r="B60" s="233" t="s">
        <v>2969</v>
      </c>
      <c r="C60" s="234" t="s">
        <v>2970</v>
      </c>
      <c r="D60" s="235">
        <f>SUM(D61:D64)</f>
        <v>0</v>
      </c>
      <c r="E60" s="208"/>
      <c r="F60" s="208"/>
      <c r="G60" s="208"/>
      <c r="H60" s="208"/>
      <c r="I60" s="208"/>
      <c r="J60" s="208"/>
      <c r="K60" s="208"/>
      <c r="L60" s="208"/>
      <c r="M60" s="208"/>
      <c r="N60" s="208"/>
      <c r="O60" s="208"/>
      <c r="P60" s="208"/>
      <c r="Q60" s="208"/>
      <c r="R60" s="208"/>
      <c r="S60" s="208"/>
      <c r="T60" s="208"/>
      <c r="U60" s="208"/>
    </row>
    <row r="61" spans="1:21" ht="12.75" customHeight="1" x14ac:dyDescent="0.2">
      <c r="A61" s="236"/>
      <c r="B61" s="97" t="s">
        <v>2947</v>
      </c>
      <c r="C61" s="234" t="s">
        <v>2971</v>
      </c>
      <c r="D61" s="212">
        <v>0</v>
      </c>
      <c r="E61" s="208"/>
      <c r="F61" s="208"/>
      <c r="G61" s="208"/>
      <c r="H61" s="208"/>
      <c r="I61" s="208"/>
      <c r="J61" s="208"/>
      <c r="K61" s="208"/>
      <c r="L61" s="208"/>
      <c r="M61" s="208"/>
      <c r="N61" s="208"/>
      <c r="O61" s="208"/>
      <c r="P61" s="208"/>
      <c r="Q61" s="208"/>
      <c r="R61" s="208"/>
      <c r="S61" s="208"/>
      <c r="T61" s="208"/>
      <c r="U61" s="208"/>
    </row>
    <row r="62" spans="1:21" ht="12.75" customHeight="1" x14ac:dyDescent="0.2">
      <c r="A62" s="236"/>
      <c r="B62" s="97" t="s">
        <v>2949</v>
      </c>
      <c r="C62" s="234" t="s">
        <v>2972</v>
      </c>
      <c r="D62" s="212">
        <v>0</v>
      </c>
      <c r="E62" s="208"/>
      <c r="F62" s="208"/>
      <c r="G62" s="208"/>
      <c r="H62" s="208"/>
      <c r="I62" s="208"/>
      <c r="J62" s="208"/>
      <c r="K62" s="208"/>
      <c r="L62" s="208"/>
      <c r="M62" s="208"/>
      <c r="N62" s="208"/>
      <c r="O62" s="208"/>
      <c r="P62" s="208"/>
      <c r="Q62" s="208"/>
      <c r="R62" s="208"/>
      <c r="S62" s="208"/>
      <c r="T62" s="208"/>
      <c r="U62" s="208"/>
    </row>
    <row r="63" spans="1:21" ht="12.75" customHeight="1" x14ac:dyDescent="0.2">
      <c r="A63" s="232"/>
      <c r="B63" s="97" t="s">
        <v>2951</v>
      </c>
      <c r="C63" s="234" t="s">
        <v>2973</v>
      </c>
      <c r="D63" s="212">
        <v>0</v>
      </c>
      <c r="E63" s="208"/>
      <c r="F63" s="208"/>
      <c r="G63" s="208"/>
      <c r="H63" s="208"/>
      <c r="I63" s="208"/>
      <c r="J63" s="208"/>
      <c r="K63" s="208"/>
      <c r="L63" s="208"/>
      <c r="M63" s="208"/>
      <c r="N63" s="208"/>
      <c r="O63" s="208"/>
      <c r="P63" s="208"/>
      <c r="Q63" s="208"/>
      <c r="R63" s="208"/>
      <c r="S63" s="208"/>
      <c r="T63" s="208"/>
      <c r="U63" s="208"/>
    </row>
    <row r="64" spans="1:21" ht="12.75" customHeight="1" x14ac:dyDescent="0.2">
      <c r="A64" s="236"/>
      <c r="B64" s="97" t="s">
        <v>2953</v>
      </c>
      <c r="C64" s="234" t="s">
        <v>2974</v>
      </c>
      <c r="D64" s="212">
        <v>0</v>
      </c>
      <c r="E64" s="208"/>
      <c r="F64" s="208"/>
      <c r="G64" s="208"/>
      <c r="H64" s="208"/>
      <c r="I64" s="208"/>
      <c r="J64" s="208"/>
      <c r="K64" s="208"/>
      <c r="L64" s="208"/>
      <c r="M64" s="208"/>
      <c r="N64" s="208"/>
      <c r="O64" s="208"/>
      <c r="P64" s="208"/>
      <c r="Q64" s="208"/>
      <c r="R64" s="208"/>
      <c r="S64" s="208"/>
      <c r="T64" s="208"/>
      <c r="U64" s="208"/>
    </row>
    <row r="65" spans="1:21" ht="12.75" customHeight="1" x14ac:dyDescent="0.2">
      <c r="A65" s="232" t="s">
        <v>2301</v>
      </c>
      <c r="B65" s="233" t="s">
        <v>2975</v>
      </c>
      <c r="C65" s="234" t="s">
        <v>2976</v>
      </c>
      <c r="D65" s="235">
        <f>SUM(D66:D69)</f>
        <v>0</v>
      </c>
      <c r="E65" s="208"/>
      <c r="F65" s="208"/>
      <c r="G65" s="208"/>
      <c r="H65" s="208"/>
      <c r="I65" s="208"/>
      <c r="J65" s="208"/>
      <c r="K65" s="208"/>
      <c r="L65" s="208"/>
      <c r="M65" s="208"/>
      <c r="N65" s="208"/>
      <c r="O65" s="208"/>
      <c r="P65" s="208"/>
      <c r="Q65" s="208"/>
      <c r="R65" s="208"/>
      <c r="S65" s="208"/>
      <c r="T65" s="208"/>
      <c r="U65" s="208"/>
    </row>
    <row r="66" spans="1:21" ht="12.75" customHeight="1" x14ac:dyDescent="0.2">
      <c r="A66" s="236"/>
      <c r="B66" s="97" t="s">
        <v>2947</v>
      </c>
      <c r="C66" s="234" t="s">
        <v>2977</v>
      </c>
      <c r="D66" s="212">
        <v>0</v>
      </c>
      <c r="E66" s="208"/>
      <c r="F66" s="208"/>
      <c r="G66" s="208"/>
      <c r="H66" s="208"/>
      <c r="I66" s="208"/>
      <c r="J66" s="208"/>
      <c r="K66" s="208"/>
      <c r="L66" s="208"/>
      <c r="M66" s="208"/>
      <c r="N66" s="208"/>
      <c r="O66" s="208"/>
      <c r="P66" s="208"/>
      <c r="Q66" s="208"/>
      <c r="R66" s="208"/>
      <c r="S66" s="208"/>
      <c r="T66" s="208"/>
      <c r="U66" s="208"/>
    </row>
    <row r="67" spans="1:21" ht="12.75" customHeight="1" x14ac:dyDescent="0.2">
      <c r="A67" s="236"/>
      <c r="B67" s="97" t="s">
        <v>2949</v>
      </c>
      <c r="C67" s="234" t="s">
        <v>2978</v>
      </c>
      <c r="D67" s="212">
        <v>0</v>
      </c>
      <c r="E67" s="208"/>
      <c r="F67" s="208"/>
      <c r="G67" s="208"/>
      <c r="H67" s="208"/>
      <c r="I67" s="208"/>
      <c r="J67" s="208"/>
      <c r="K67" s="208"/>
      <c r="L67" s="208"/>
      <c r="M67" s="208"/>
      <c r="N67" s="208"/>
      <c r="O67" s="208"/>
      <c r="P67" s="208"/>
      <c r="Q67" s="208"/>
      <c r="R67" s="208"/>
      <c r="S67" s="208"/>
      <c r="T67" s="208"/>
      <c r="U67" s="208"/>
    </row>
    <row r="68" spans="1:21" ht="12.75" customHeight="1" x14ac:dyDescent="0.2">
      <c r="A68" s="236"/>
      <c r="B68" s="97" t="s">
        <v>2951</v>
      </c>
      <c r="C68" s="234" t="s">
        <v>2979</v>
      </c>
      <c r="D68" s="212">
        <v>0</v>
      </c>
      <c r="E68" s="208"/>
      <c r="F68" s="208"/>
      <c r="G68" s="208"/>
      <c r="H68" s="208"/>
      <c r="I68" s="208"/>
      <c r="J68" s="208"/>
      <c r="K68" s="208"/>
      <c r="L68" s="208"/>
      <c r="M68" s="208"/>
      <c r="N68" s="208"/>
      <c r="O68" s="208"/>
      <c r="P68" s="208"/>
      <c r="Q68" s="208"/>
      <c r="R68" s="208"/>
      <c r="S68" s="208"/>
      <c r="T68" s="208"/>
      <c r="U68" s="208"/>
    </row>
    <row r="69" spans="1:21" ht="12.75" customHeight="1" x14ac:dyDescent="0.2">
      <c r="A69" s="236"/>
      <c r="B69" s="97" t="s">
        <v>2953</v>
      </c>
      <c r="C69" s="234" t="s">
        <v>2980</v>
      </c>
      <c r="D69" s="212">
        <v>0</v>
      </c>
      <c r="E69" s="208"/>
      <c r="F69" s="208"/>
      <c r="G69" s="208"/>
      <c r="H69" s="208"/>
      <c r="I69" s="208"/>
      <c r="J69" s="208"/>
      <c r="K69" s="208"/>
      <c r="L69" s="208"/>
      <c r="M69" s="208"/>
      <c r="N69" s="208"/>
      <c r="O69" s="208"/>
      <c r="P69" s="208"/>
      <c r="Q69" s="208"/>
      <c r="R69" s="208"/>
      <c r="S69" s="208"/>
      <c r="T69" s="208"/>
      <c r="U69" s="208"/>
    </row>
    <row r="70" spans="1:21" ht="24" customHeight="1" x14ac:dyDescent="0.2">
      <c r="A70" s="232" t="s">
        <v>2303</v>
      </c>
      <c r="B70" s="233" t="s">
        <v>2981</v>
      </c>
      <c r="C70" s="234" t="s">
        <v>2982</v>
      </c>
      <c r="D70" s="235">
        <f>SUM(D71:D74)</f>
        <v>0</v>
      </c>
      <c r="E70" s="208"/>
      <c r="F70" s="208"/>
      <c r="G70" s="208"/>
      <c r="H70" s="208"/>
      <c r="I70" s="208"/>
      <c r="J70" s="208"/>
      <c r="K70" s="208"/>
      <c r="L70" s="208"/>
      <c r="M70" s="208"/>
      <c r="N70" s="208"/>
      <c r="O70" s="208"/>
      <c r="P70" s="208"/>
      <c r="Q70" s="208"/>
      <c r="R70" s="208"/>
      <c r="S70" s="208"/>
      <c r="T70" s="208"/>
      <c r="U70" s="208"/>
    </row>
    <row r="71" spans="1:21" ht="12.75" customHeight="1" x14ac:dyDescent="0.2">
      <c r="A71" s="236"/>
      <c r="B71" s="97" t="s">
        <v>2947</v>
      </c>
      <c r="C71" s="234" t="s">
        <v>2983</v>
      </c>
      <c r="D71" s="212">
        <v>0</v>
      </c>
      <c r="E71" s="208"/>
      <c r="F71" s="208"/>
      <c r="G71" s="208"/>
      <c r="H71" s="208"/>
      <c r="I71" s="208"/>
      <c r="J71" s="208"/>
      <c r="K71" s="208"/>
      <c r="L71" s="208"/>
      <c r="M71" s="208"/>
      <c r="N71" s="208"/>
      <c r="O71" s="208"/>
      <c r="P71" s="208"/>
      <c r="Q71" s="208"/>
      <c r="R71" s="208"/>
      <c r="S71" s="208"/>
      <c r="T71" s="208"/>
      <c r="U71" s="208"/>
    </row>
    <row r="72" spans="1:21" ht="12.75" customHeight="1" x14ac:dyDescent="0.2">
      <c r="A72" s="236"/>
      <c r="B72" s="97" t="s">
        <v>2949</v>
      </c>
      <c r="C72" s="234" t="s">
        <v>2984</v>
      </c>
      <c r="D72" s="212">
        <v>0</v>
      </c>
      <c r="E72" s="208"/>
      <c r="F72" s="208"/>
      <c r="G72" s="208"/>
      <c r="H72" s="208"/>
      <c r="I72" s="208"/>
      <c r="J72" s="208"/>
      <c r="K72" s="208"/>
      <c r="L72" s="208"/>
      <c r="M72" s="208"/>
      <c r="N72" s="208"/>
      <c r="O72" s="208"/>
      <c r="P72" s="208"/>
      <c r="Q72" s="208"/>
      <c r="R72" s="208"/>
      <c r="S72" s="208"/>
      <c r="T72" s="208"/>
      <c r="U72" s="208"/>
    </row>
    <row r="73" spans="1:21" ht="12.75" customHeight="1" x14ac:dyDescent="0.2">
      <c r="A73" s="236"/>
      <c r="B73" s="97" t="s">
        <v>2951</v>
      </c>
      <c r="C73" s="234" t="s">
        <v>2985</v>
      </c>
      <c r="D73" s="212">
        <v>0</v>
      </c>
      <c r="E73" s="208"/>
      <c r="F73" s="208"/>
      <c r="G73" s="208"/>
      <c r="H73" s="208"/>
      <c r="I73" s="208"/>
      <c r="J73" s="208"/>
      <c r="K73" s="208"/>
      <c r="L73" s="208"/>
      <c r="M73" s="208"/>
      <c r="N73" s="208"/>
      <c r="O73" s="208"/>
      <c r="P73" s="208"/>
      <c r="Q73" s="208"/>
      <c r="R73" s="208"/>
      <c r="S73" s="208"/>
      <c r="T73" s="208"/>
      <c r="U73" s="208"/>
    </row>
    <row r="74" spans="1:21" ht="12.75" customHeight="1" x14ac:dyDescent="0.2">
      <c r="A74" s="236"/>
      <c r="B74" s="97" t="s">
        <v>2953</v>
      </c>
      <c r="C74" s="234" t="s">
        <v>2986</v>
      </c>
      <c r="D74" s="212">
        <v>0</v>
      </c>
      <c r="E74" s="208"/>
      <c r="F74" s="208"/>
      <c r="G74" s="208"/>
      <c r="H74" s="208"/>
      <c r="I74" s="208"/>
      <c r="J74" s="208"/>
      <c r="K74" s="208"/>
      <c r="L74" s="208"/>
      <c r="M74" s="208"/>
      <c r="N74" s="208"/>
      <c r="O74" s="208"/>
      <c r="P74" s="208"/>
      <c r="Q74" s="208"/>
      <c r="R74" s="208"/>
      <c r="S74" s="208"/>
      <c r="T74" s="208"/>
      <c r="U74" s="208"/>
    </row>
    <row r="75" spans="1:21" ht="12.75" customHeight="1" x14ac:dyDescent="0.2">
      <c r="A75" s="232" t="s">
        <v>2305</v>
      </c>
      <c r="B75" s="233" t="s">
        <v>2987</v>
      </c>
      <c r="C75" s="234" t="s">
        <v>2988</v>
      </c>
      <c r="D75" s="235">
        <f>SUM(D76:D79)</f>
        <v>0</v>
      </c>
      <c r="E75" s="208"/>
      <c r="F75" s="208"/>
      <c r="G75" s="208"/>
      <c r="H75" s="208"/>
      <c r="I75" s="208"/>
      <c r="J75" s="208"/>
      <c r="K75" s="208"/>
      <c r="L75" s="208"/>
      <c r="M75" s="208"/>
      <c r="N75" s="208"/>
      <c r="O75" s="208"/>
      <c r="P75" s="208"/>
      <c r="Q75" s="208"/>
      <c r="R75" s="208"/>
      <c r="S75" s="208"/>
      <c r="T75" s="208"/>
      <c r="U75" s="208"/>
    </row>
    <row r="76" spans="1:21" ht="12.75" customHeight="1" x14ac:dyDescent="0.2">
      <c r="A76" s="236"/>
      <c r="B76" s="97" t="s">
        <v>2947</v>
      </c>
      <c r="C76" s="234" t="s">
        <v>2989</v>
      </c>
      <c r="D76" s="212">
        <v>0</v>
      </c>
      <c r="E76" s="208"/>
      <c r="F76" s="208"/>
      <c r="G76" s="208"/>
      <c r="H76" s="208"/>
      <c r="I76" s="208"/>
      <c r="J76" s="208"/>
      <c r="K76" s="208"/>
      <c r="L76" s="208"/>
      <c r="M76" s="208"/>
      <c r="N76" s="208"/>
      <c r="O76" s="208"/>
      <c r="P76" s="208"/>
      <c r="Q76" s="208"/>
      <c r="R76" s="208"/>
      <c r="S76" s="208"/>
      <c r="T76" s="208"/>
      <c r="U76" s="208"/>
    </row>
    <row r="77" spans="1:21" ht="12.75" customHeight="1" x14ac:dyDescent="0.2">
      <c r="A77" s="236"/>
      <c r="B77" s="97" t="s">
        <v>2949</v>
      </c>
      <c r="C77" s="234" t="s">
        <v>2990</v>
      </c>
      <c r="D77" s="212">
        <v>0</v>
      </c>
      <c r="E77" s="208"/>
      <c r="F77" s="208"/>
      <c r="G77" s="208"/>
      <c r="H77" s="208"/>
      <c r="I77" s="208"/>
      <c r="J77" s="208"/>
      <c r="K77" s="208"/>
      <c r="L77" s="208"/>
      <c r="M77" s="208"/>
      <c r="N77" s="208"/>
      <c r="O77" s="208"/>
      <c r="P77" s="208"/>
      <c r="Q77" s="208"/>
      <c r="R77" s="208"/>
      <c r="S77" s="208"/>
      <c r="T77" s="208"/>
      <c r="U77" s="208"/>
    </row>
    <row r="78" spans="1:21" ht="12.75" customHeight="1" x14ac:dyDescent="0.2">
      <c r="A78" s="236"/>
      <c r="B78" s="97" t="s">
        <v>2951</v>
      </c>
      <c r="C78" s="234" t="s">
        <v>2991</v>
      </c>
      <c r="D78" s="212">
        <v>0</v>
      </c>
      <c r="E78" s="208"/>
      <c r="F78" s="208"/>
      <c r="G78" s="208"/>
      <c r="H78" s="208"/>
      <c r="I78" s="208"/>
      <c r="J78" s="208"/>
      <c r="K78" s="208"/>
      <c r="L78" s="208"/>
      <c r="M78" s="208"/>
      <c r="N78" s="208"/>
      <c r="O78" s="208"/>
      <c r="P78" s="208"/>
      <c r="Q78" s="208"/>
      <c r="R78" s="208"/>
      <c r="S78" s="208"/>
      <c r="T78" s="208"/>
      <c r="U78" s="208"/>
    </row>
    <row r="79" spans="1:21" ht="12.75" customHeight="1" x14ac:dyDescent="0.2">
      <c r="A79" s="232"/>
      <c r="B79" s="97" t="s">
        <v>2953</v>
      </c>
      <c r="C79" s="234" t="s">
        <v>2992</v>
      </c>
      <c r="D79" s="212">
        <v>0</v>
      </c>
      <c r="E79" s="208"/>
      <c r="F79" s="208"/>
      <c r="G79" s="208"/>
      <c r="H79" s="208"/>
      <c r="I79" s="208"/>
      <c r="J79" s="208"/>
      <c r="K79" s="208"/>
      <c r="L79" s="208"/>
      <c r="M79" s="208"/>
      <c r="N79" s="208"/>
      <c r="O79" s="208"/>
      <c r="P79" s="208"/>
      <c r="Q79" s="208"/>
      <c r="R79" s="208"/>
      <c r="S79" s="208"/>
      <c r="T79" s="208"/>
      <c r="U79" s="208"/>
    </row>
    <row r="80" spans="1:21" ht="24" customHeight="1" x14ac:dyDescent="0.2">
      <c r="A80" s="232" t="s">
        <v>2307</v>
      </c>
      <c r="B80" s="238" t="s">
        <v>2993</v>
      </c>
      <c r="C80" s="234" t="s">
        <v>2994</v>
      </c>
      <c r="D80" s="235">
        <f>SUM(D81:D84)</f>
        <v>0</v>
      </c>
      <c r="E80" s="208"/>
      <c r="F80" s="208"/>
      <c r="G80" s="208"/>
      <c r="H80" s="208"/>
      <c r="I80" s="208"/>
      <c r="J80" s="208"/>
      <c r="K80" s="208"/>
      <c r="L80" s="208"/>
      <c r="M80" s="208"/>
      <c r="N80" s="208"/>
      <c r="O80" s="208"/>
      <c r="P80" s="208"/>
      <c r="Q80" s="208"/>
      <c r="R80" s="208"/>
      <c r="S80" s="208"/>
      <c r="T80" s="208"/>
      <c r="U80" s="208"/>
    </row>
    <row r="81" spans="1:21" ht="12.75" customHeight="1" x14ac:dyDescent="0.2">
      <c r="A81" s="232"/>
      <c r="B81" s="97" t="s">
        <v>2947</v>
      </c>
      <c r="C81" s="234" t="s">
        <v>2995</v>
      </c>
      <c r="D81" s="212">
        <v>0</v>
      </c>
      <c r="E81" s="208"/>
      <c r="F81" s="208"/>
      <c r="G81" s="208"/>
      <c r="H81" s="208"/>
      <c r="I81" s="208"/>
      <c r="J81" s="208"/>
      <c r="K81" s="208"/>
      <c r="L81" s="208"/>
      <c r="M81" s="208"/>
      <c r="N81" s="208"/>
      <c r="O81" s="208"/>
      <c r="P81" s="208"/>
      <c r="Q81" s="208"/>
      <c r="R81" s="208"/>
      <c r="S81" s="208"/>
      <c r="T81" s="208"/>
      <c r="U81" s="208"/>
    </row>
    <row r="82" spans="1:21" ht="12.75" customHeight="1" x14ac:dyDescent="0.2">
      <c r="A82" s="232"/>
      <c r="B82" s="97" t="s">
        <v>2949</v>
      </c>
      <c r="C82" s="234" t="s">
        <v>2996</v>
      </c>
      <c r="D82" s="212">
        <v>0</v>
      </c>
      <c r="E82" s="208"/>
      <c r="F82" s="208"/>
      <c r="G82" s="208"/>
      <c r="H82" s="208"/>
      <c r="I82" s="208"/>
      <c r="J82" s="208"/>
      <c r="K82" s="208"/>
      <c r="L82" s="208"/>
      <c r="M82" s="208"/>
      <c r="N82" s="208"/>
      <c r="O82" s="208"/>
      <c r="P82" s="208"/>
      <c r="Q82" s="208"/>
      <c r="R82" s="208"/>
      <c r="S82" s="208"/>
      <c r="T82" s="208"/>
      <c r="U82" s="208"/>
    </row>
    <row r="83" spans="1:21" ht="12.75" customHeight="1" x14ac:dyDescent="0.2">
      <c r="A83" s="232"/>
      <c r="B83" s="97" t="s">
        <v>2951</v>
      </c>
      <c r="C83" s="234" t="s">
        <v>2997</v>
      </c>
      <c r="D83" s="212">
        <v>0</v>
      </c>
      <c r="E83" s="208"/>
      <c r="F83" s="208"/>
      <c r="G83" s="208"/>
      <c r="H83" s="208"/>
      <c r="I83" s="208"/>
      <c r="J83" s="208"/>
      <c r="K83" s="208"/>
      <c r="L83" s="208"/>
      <c r="M83" s="208"/>
      <c r="N83" s="208"/>
      <c r="O83" s="208"/>
      <c r="P83" s="208"/>
      <c r="Q83" s="208"/>
      <c r="R83" s="208"/>
      <c r="S83" s="208"/>
      <c r="T83" s="208"/>
      <c r="U83" s="208"/>
    </row>
    <row r="84" spans="1:21" ht="12.75" customHeight="1" x14ac:dyDescent="0.2">
      <c r="A84" s="232"/>
      <c r="B84" s="97" t="s">
        <v>2953</v>
      </c>
      <c r="C84" s="234" t="s">
        <v>2998</v>
      </c>
      <c r="D84" s="212">
        <v>0</v>
      </c>
      <c r="E84" s="208"/>
      <c r="F84" s="208"/>
      <c r="G84" s="208"/>
      <c r="H84" s="208"/>
      <c r="I84" s="208"/>
      <c r="J84" s="208"/>
      <c r="K84" s="208"/>
      <c r="L84" s="208"/>
      <c r="M84" s="208"/>
      <c r="N84" s="208"/>
      <c r="O84" s="208"/>
      <c r="P84" s="208"/>
      <c r="Q84" s="208"/>
      <c r="R84" s="208"/>
      <c r="S84" s="208"/>
      <c r="T84" s="208"/>
      <c r="U84" s="208"/>
    </row>
    <row r="85" spans="1:21" ht="12.75" customHeight="1" x14ac:dyDescent="0.2">
      <c r="A85" s="232" t="s">
        <v>2309</v>
      </c>
      <c r="B85" s="238" t="s">
        <v>2999</v>
      </c>
      <c r="C85" s="234" t="s">
        <v>3000</v>
      </c>
      <c r="D85" s="235">
        <f>SUM(D86:D89)</f>
        <v>0</v>
      </c>
      <c r="E85" s="208"/>
      <c r="F85" s="208"/>
      <c r="G85" s="208"/>
      <c r="H85" s="208"/>
      <c r="I85" s="208"/>
      <c r="J85" s="208"/>
      <c r="K85" s="208"/>
      <c r="L85" s="208"/>
      <c r="M85" s="208"/>
      <c r="N85" s="208"/>
      <c r="O85" s="208"/>
      <c r="P85" s="208"/>
      <c r="Q85" s="208"/>
      <c r="R85" s="208"/>
      <c r="S85" s="208"/>
      <c r="T85" s="208"/>
      <c r="U85" s="208"/>
    </row>
    <row r="86" spans="1:21" ht="12.75" customHeight="1" x14ac:dyDescent="0.2">
      <c r="A86" s="232"/>
      <c r="B86" s="97" t="s">
        <v>2947</v>
      </c>
      <c r="C86" s="234" t="s">
        <v>3001</v>
      </c>
      <c r="D86" s="212">
        <v>0</v>
      </c>
      <c r="E86" s="208"/>
      <c r="F86" s="208"/>
      <c r="G86" s="208"/>
      <c r="H86" s="208"/>
      <c r="I86" s="208"/>
      <c r="J86" s="208"/>
      <c r="K86" s="208"/>
      <c r="L86" s="208"/>
      <c r="M86" s="208"/>
      <c r="N86" s="208"/>
      <c r="O86" s="208"/>
      <c r="P86" s="208"/>
      <c r="Q86" s="208"/>
      <c r="R86" s="208"/>
      <c r="S86" s="208"/>
      <c r="T86" s="208"/>
      <c r="U86" s="208"/>
    </row>
    <row r="87" spans="1:21" ht="12.75" customHeight="1" x14ac:dyDescent="0.2">
      <c r="A87" s="232"/>
      <c r="B87" s="97" t="s">
        <v>2949</v>
      </c>
      <c r="C87" s="234" t="s">
        <v>3002</v>
      </c>
      <c r="D87" s="212">
        <v>0</v>
      </c>
      <c r="E87" s="208"/>
      <c r="F87" s="208"/>
      <c r="G87" s="208"/>
      <c r="H87" s="208"/>
      <c r="I87" s="208"/>
      <c r="J87" s="208"/>
      <c r="K87" s="208"/>
      <c r="L87" s="208"/>
      <c r="M87" s="208"/>
      <c r="N87" s="208"/>
      <c r="O87" s="208"/>
      <c r="P87" s="208"/>
      <c r="Q87" s="208"/>
      <c r="R87" s="208"/>
      <c r="S87" s="208"/>
      <c r="T87" s="208"/>
      <c r="U87" s="208"/>
    </row>
    <row r="88" spans="1:21" ht="12.75" customHeight="1" x14ac:dyDescent="0.2">
      <c r="A88" s="232"/>
      <c r="B88" s="97" t="s">
        <v>2951</v>
      </c>
      <c r="C88" s="234" t="s">
        <v>3003</v>
      </c>
      <c r="D88" s="212">
        <v>0</v>
      </c>
      <c r="E88" s="208"/>
      <c r="F88" s="208"/>
      <c r="G88" s="208"/>
      <c r="H88" s="208"/>
      <c r="I88" s="208"/>
      <c r="J88" s="208"/>
      <c r="K88" s="208"/>
      <c r="L88" s="208"/>
      <c r="M88" s="208"/>
      <c r="N88" s="208"/>
      <c r="O88" s="208"/>
      <c r="P88" s="208"/>
      <c r="Q88" s="208"/>
      <c r="R88" s="208"/>
      <c r="S88" s="208"/>
      <c r="T88" s="208"/>
      <c r="U88" s="208"/>
    </row>
    <row r="89" spans="1:21" ht="12.75" customHeight="1" x14ac:dyDescent="0.2">
      <c r="A89" s="232"/>
      <c r="B89" s="97" t="s">
        <v>2953</v>
      </c>
      <c r="C89" s="234" t="s">
        <v>3004</v>
      </c>
      <c r="D89" s="212">
        <v>0</v>
      </c>
      <c r="E89" s="208"/>
      <c r="F89" s="208"/>
      <c r="G89" s="208"/>
      <c r="H89" s="208"/>
      <c r="I89" s="208"/>
      <c r="J89" s="208"/>
      <c r="K89" s="208"/>
      <c r="L89" s="208"/>
      <c r="M89" s="208"/>
      <c r="N89" s="208"/>
      <c r="O89" s="208"/>
      <c r="P89" s="208"/>
      <c r="Q89" s="208"/>
      <c r="R89" s="208"/>
      <c r="S89" s="208"/>
      <c r="T89" s="208"/>
      <c r="U89" s="208"/>
    </row>
    <row r="90" spans="1:21" ht="12.75" customHeight="1" x14ac:dyDescent="0.2">
      <c r="A90" s="232" t="s">
        <v>2311</v>
      </c>
      <c r="B90" s="233" t="s">
        <v>3005</v>
      </c>
      <c r="C90" s="234" t="s">
        <v>3006</v>
      </c>
      <c r="D90" s="235">
        <f>SUM(D91:D94)</f>
        <v>0</v>
      </c>
      <c r="E90" s="208"/>
      <c r="F90" s="208"/>
      <c r="G90" s="208"/>
      <c r="H90" s="208"/>
      <c r="I90" s="208"/>
      <c r="J90" s="208"/>
      <c r="K90" s="208"/>
      <c r="L90" s="208"/>
      <c r="M90" s="208"/>
      <c r="N90" s="208"/>
      <c r="O90" s="208"/>
      <c r="P90" s="208"/>
      <c r="Q90" s="208"/>
      <c r="R90" s="208"/>
      <c r="S90" s="208"/>
      <c r="T90" s="208"/>
      <c r="U90" s="208"/>
    </row>
    <row r="91" spans="1:21" ht="12.75" customHeight="1" x14ac:dyDescent="0.2">
      <c r="A91" s="232"/>
      <c r="B91" s="97" t="s">
        <v>2947</v>
      </c>
      <c r="C91" s="234" t="s">
        <v>3007</v>
      </c>
      <c r="D91" s="212">
        <v>0</v>
      </c>
      <c r="E91" s="208"/>
      <c r="F91" s="208"/>
      <c r="G91" s="208"/>
      <c r="H91" s="208"/>
      <c r="I91" s="208"/>
      <c r="J91" s="208"/>
      <c r="K91" s="208"/>
      <c r="L91" s="208"/>
      <c r="M91" s="208"/>
      <c r="N91" s="208"/>
      <c r="O91" s="208"/>
      <c r="P91" s="208"/>
      <c r="Q91" s="208"/>
      <c r="R91" s="208"/>
      <c r="S91" s="208"/>
      <c r="T91" s="208"/>
      <c r="U91" s="208"/>
    </row>
    <row r="92" spans="1:21" ht="12.75" customHeight="1" x14ac:dyDescent="0.2">
      <c r="A92" s="232"/>
      <c r="B92" s="97" t="s">
        <v>2949</v>
      </c>
      <c r="C92" s="234" t="s">
        <v>3008</v>
      </c>
      <c r="D92" s="212">
        <v>0</v>
      </c>
      <c r="E92" s="208"/>
      <c r="F92" s="208"/>
      <c r="G92" s="208"/>
      <c r="H92" s="208"/>
      <c r="I92" s="208"/>
      <c r="J92" s="208"/>
      <c r="K92" s="208"/>
      <c r="L92" s="208"/>
      <c r="M92" s="208"/>
      <c r="N92" s="208"/>
      <c r="O92" s="208"/>
      <c r="P92" s="208"/>
      <c r="Q92" s="208"/>
      <c r="R92" s="208"/>
      <c r="S92" s="208"/>
      <c r="T92" s="208"/>
      <c r="U92" s="208"/>
    </row>
    <row r="93" spans="1:21" ht="12.75" customHeight="1" x14ac:dyDescent="0.2">
      <c r="A93" s="236"/>
      <c r="B93" s="97" t="s">
        <v>2951</v>
      </c>
      <c r="C93" s="234" t="s">
        <v>3009</v>
      </c>
      <c r="D93" s="212">
        <v>0</v>
      </c>
      <c r="E93" s="208"/>
      <c r="F93" s="208"/>
      <c r="G93" s="208"/>
      <c r="H93" s="208"/>
      <c r="I93" s="208"/>
      <c r="J93" s="208"/>
      <c r="K93" s="208"/>
      <c r="L93" s="208"/>
      <c r="M93" s="208"/>
      <c r="N93" s="208"/>
      <c r="O93" s="208"/>
      <c r="P93" s="208"/>
      <c r="Q93" s="208"/>
      <c r="R93" s="208"/>
      <c r="S93" s="208"/>
      <c r="T93" s="208"/>
      <c r="U93" s="208"/>
    </row>
    <row r="94" spans="1:21" ht="12.75" customHeight="1" x14ac:dyDescent="0.2">
      <c r="A94" s="236"/>
      <c r="B94" s="97" t="s">
        <v>2953</v>
      </c>
      <c r="C94" s="234" t="s">
        <v>3010</v>
      </c>
      <c r="D94" s="212">
        <v>0</v>
      </c>
      <c r="E94" s="208"/>
      <c r="F94" s="208"/>
      <c r="G94" s="208"/>
      <c r="H94" s="208"/>
      <c r="I94" s="208"/>
      <c r="J94" s="208"/>
      <c r="K94" s="208"/>
      <c r="L94" s="208"/>
      <c r="M94" s="208"/>
      <c r="N94" s="208"/>
      <c r="O94" s="208"/>
      <c r="P94" s="208"/>
      <c r="Q94" s="208"/>
      <c r="R94" s="208"/>
      <c r="S94" s="208"/>
      <c r="T94" s="208"/>
      <c r="U94" s="208"/>
    </row>
    <row r="95" spans="1:21" ht="36" customHeight="1" x14ac:dyDescent="0.2">
      <c r="A95" s="232" t="s">
        <v>2903</v>
      </c>
      <c r="B95" s="233" t="s">
        <v>3011</v>
      </c>
      <c r="C95" s="234" t="s">
        <v>3012</v>
      </c>
      <c r="D95" s="235">
        <f>SUM(D96:D100)</f>
        <v>0</v>
      </c>
      <c r="E95" s="208"/>
      <c r="F95" s="208"/>
      <c r="G95" s="208"/>
      <c r="H95" s="208"/>
      <c r="I95" s="208"/>
      <c r="J95" s="208"/>
      <c r="K95" s="208"/>
      <c r="L95" s="208"/>
      <c r="M95" s="208"/>
      <c r="N95" s="208"/>
      <c r="O95" s="208"/>
      <c r="P95" s="208"/>
      <c r="Q95" s="208"/>
      <c r="R95" s="208"/>
      <c r="S95" s="208"/>
      <c r="T95" s="208"/>
      <c r="U95" s="208"/>
    </row>
    <row r="96" spans="1:21" ht="12.75" customHeight="1" x14ac:dyDescent="0.2">
      <c r="A96" s="236" t="s">
        <v>2906</v>
      </c>
      <c r="B96" s="97" t="s">
        <v>2907</v>
      </c>
      <c r="C96" s="234" t="s">
        <v>3013</v>
      </c>
      <c r="D96" s="212">
        <v>0</v>
      </c>
      <c r="E96" s="208"/>
      <c r="F96" s="208"/>
      <c r="G96" s="208"/>
      <c r="H96" s="208"/>
      <c r="I96" s="208"/>
      <c r="J96" s="208"/>
      <c r="K96" s="208"/>
      <c r="L96" s="208"/>
      <c r="M96" s="208"/>
      <c r="N96" s="208"/>
      <c r="O96" s="208"/>
      <c r="P96" s="208"/>
      <c r="Q96" s="208"/>
      <c r="R96" s="208"/>
      <c r="S96" s="208"/>
      <c r="T96" s="208"/>
      <c r="U96" s="208"/>
    </row>
    <row r="97" spans="1:21" ht="12.75" customHeight="1" x14ac:dyDescent="0.2">
      <c r="A97" s="236" t="s">
        <v>2909</v>
      </c>
      <c r="B97" s="97" t="s">
        <v>2324</v>
      </c>
      <c r="C97" s="234" t="s">
        <v>3014</v>
      </c>
      <c r="D97" s="212">
        <v>0</v>
      </c>
      <c r="E97" s="208"/>
      <c r="F97" s="208"/>
      <c r="G97" s="208"/>
      <c r="H97" s="208"/>
      <c r="I97" s="208"/>
      <c r="J97" s="208"/>
      <c r="K97" s="208"/>
      <c r="L97" s="208"/>
      <c r="M97" s="208"/>
      <c r="N97" s="208"/>
      <c r="O97" s="208"/>
      <c r="P97" s="208"/>
      <c r="Q97" s="208"/>
      <c r="R97" s="208"/>
      <c r="S97" s="208"/>
      <c r="T97" s="208"/>
      <c r="U97" s="208"/>
    </row>
    <row r="98" spans="1:21" ht="12.75" customHeight="1" x14ac:dyDescent="0.2">
      <c r="A98" s="236" t="s">
        <v>2911</v>
      </c>
      <c r="B98" s="97" t="s">
        <v>2328</v>
      </c>
      <c r="C98" s="234" t="s">
        <v>3015</v>
      </c>
      <c r="D98" s="212">
        <v>0</v>
      </c>
      <c r="E98" s="208"/>
      <c r="F98" s="208"/>
      <c r="G98" s="208"/>
      <c r="H98" s="208"/>
      <c r="I98" s="208"/>
      <c r="J98" s="208"/>
      <c r="K98" s="208"/>
      <c r="L98" s="208"/>
      <c r="M98" s="208"/>
      <c r="N98" s="208"/>
      <c r="O98" s="208"/>
      <c r="P98" s="208"/>
      <c r="Q98" s="208"/>
      <c r="R98" s="208"/>
      <c r="S98" s="208"/>
      <c r="T98" s="208"/>
      <c r="U98" s="208"/>
    </row>
    <row r="99" spans="1:21" ht="24" customHeight="1" x14ac:dyDescent="0.2">
      <c r="A99" s="236" t="s">
        <v>2938</v>
      </c>
      <c r="B99" s="97" t="s">
        <v>2914</v>
      </c>
      <c r="C99" s="234" t="s">
        <v>3016</v>
      </c>
      <c r="D99" s="212">
        <v>0</v>
      </c>
      <c r="E99" s="208"/>
      <c r="F99" s="208"/>
      <c r="G99" s="208"/>
      <c r="H99" s="208"/>
      <c r="I99" s="208"/>
      <c r="J99" s="208"/>
      <c r="K99" s="208"/>
      <c r="L99" s="208"/>
      <c r="M99" s="208"/>
      <c r="N99" s="208"/>
      <c r="O99" s="208"/>
      <c r="P99" s="208"/>
      <c r="Q99" s="208"/>
      <c r="R99" s="208"/>
      <c r="S99" s="208"/>
      <c r="T99" s="208"/>
      <c r="U99" s="208"/>
    </row>
    <row r="100" spans="1:21" ht="24" customHeight="1" x14ac:dyDescent="0.2">
      <c r="A100" s="236" t="s">
        <v>2916</v>
      </c>
      <c r="B100" s="97" t="s">
        <v>2917</v>
      </c>
      <c r="C100" s="234" t="s">
        <v>3017</v>
      </c>
      <c r="D100" s="212">
        <v>0</v>
      </c>
      <c r="E100" s="208"/>
      <c r="F100" s="208"/>
      <c r="G100" s="208"/>
      <c r="H100" s="208"/>
      <c r="I100" s="208"/>
      <c r="J100" s="208"/>
      <c r="K100" s="208"/>
      <c r="L100" s="208"/>
      <c r="M100" s="208"/>
      <c r="N100" s="208"/>
      <c r="O100" s="208"/>
      <c r="P100" s="208"/>
      <c r="Q100" s="208"/>
      <c r="R100" s="208"/>
      <c r="S100" s="208"/>
      <c r="T100" s="208"/>
      <c r="U100" s="208"/>
    </row>
    <row r="101" spans="1:21" ht="24" customHeight="1" x14ac:dyDescent="0.2">
      <c r="A101" s="232"/>
      <c r="B101" s="233" t="s">
        <v>3018</v>
      </c>
      <c r="C101" s="234" t="s">
        <v>3019</v>
      </c>
      <c r="D101" s="235">
        <f>SUM(D102:D105)</f>
        <v>1041270.99</v>
      </c>
      <c r="E101" s="208"/>
      <c r="F101" s="208"/>
      <c r="G101" s="208"/>
      <c r="H101" s="208"/>
      <c r="I101" s="208"/>
      <c r="J101" s="208"/>
      <c r="K101" s="208"/>
      <c r="L101" s="208"/>
      <c r="M101" s="208"/>
      <c r="N101" s="208"/>
      <c r="O101" s="208"/>
      <c r="P101" s="208"/>
      <c r="Q101" s="208"/>
      <c r="R101" s="208"/>
      <c r="S101" s="208"/>
      <c r="T101" s="208"/>
      <c r="U101" s="208"/>
    </row>
    <row r="102" spans="1:21" ht="12.75" customHeight="1" x14ac:dyDescent="0.2">
      <c r="A102" s="236"/>
      <c r="B102" s="97" t="s">
        <v>2888</v>
      </c>
      <c r="C102" s="234" t="s">
        <v>3020</v>
      </c>
      <c r="D102" s="212">
        <v>0</v>
      </c>
      <c r="E102" s="208"/>
      <c r="F102" s="208"/>
      <c r="G102" s="208"/>
      <c r="H102" s="208"/>
      <c r="I102" s="208"/>
      <c r="J102" s="208"/>
      <c r="K102" s="208"/>
      <c r="L102" s="208"/>
      <c r="M102" s="208"/>
      <c r="N102" s="208"/>
      <c r="O102" s="208"/>
      <c r="P102" s="208"/>
      <c r="Q102" s="208"/>
      <c r="R102" s="208"/>
      <c r="S102" s="208"/>
      <c r="T102" s="208"/>
      <c r="U102" s="208"/>
    </row>
    <row r="103" spans="1:21" ht="12.75" customHeight="1" x14ac:dyDescent="0.2">
      <c r="A103" s="236" t="s">
        <v>2287</v>
      </c>
      <c r="B103" s="97" t="s">
        <v>2869</v>
      </c>
      <c r="C103" s="234" t="s">
        <v>3021</v>
      </c>
      <c r="D103" s="212">
        <v>1041270.99</v>
      </c>
      <c r="E103" s="208"/>
      <c r="F103" s="208"/>
      <c r="G103" s="208"/>
      <c r="H103" s="208"/>
      <c r="I103" s="208"/>
      <c r="J103" s="208"/>
      <c r="K103" s="208"/>
      <c r="L103" s="208"/>
      <c r="M103" s="208"/>
      <c r="N103" s="208"/>
      <c r="O103" s="208"/>
      <c r="P103" s="208"/>
      <c r="Q103" s="208"/>
      <c r="R103" s="208"/>
      <c r="S103" s="208"/>
      <c r="T103" s="208"/>
      <c r="U103" s="208"/>
    </row>
    <row r="104" spans="1:21" ht="12.75" customHeight="1" x14ac:dyDescent="0.2">
      <c r="A104" s="236" t="s">
        <v>2311</v>
      </c>
      <c r="B104" s="97" t="s">
        <v>2312</v>
      </c>
      <c r="C104" s="234" t="s">
        <v>3022</v>
      </c>
      <c r="D104" s="212">
        <v>0</v>
      </c>
      <c r="E104" s="208"/>
      <c r="F104" s="208"/>
      <c r="G104" s="208"/>
      <c r="H104" s="208"/>
      <c r="I104" s="208"/>
      <c r="J104" s="208"/>
      <c r="K104" s="208"/>
      <c r="L104" s="208"/>
      <c r="M104" s="208"/>
      <c r="N104" s="208"/>
      <c r="O104" s="208"/>
      <c r="P104" s="208"/>
      <c r="Q104" s="208"/>
      <c r="R104" s="208"/>
      <c r="S104" s="208"/>
      <c r="T104" s="208"/>
      <c r="U104" s="208"/>
    </row>
    <row r="105" spans="1:21" ht="12.75" customHeight="1" x14ac:dyDescent="0.2">
      <c r="A105" s="239" t="s">
        <v>2903</v>
      </c>
      <c r="B105" s="106" t="s">
        <v>3023</v>
      </c>
      <c r="C105" s="240" t="s">
        <v>3024</v>
      </c>
      <c r="D105" s="215">
        <v>0</v>
      </c>
      <c r="E105" s="208"/>
      <c r="F105" s="208"/>
      <c r="G105" s="208"/>
      <c r="H105" s="208"/>
      <c r="I105" s="208"/>
      <c r="J105" s="208"/>
      <c r="K105" s="208"/>
      <c r="L105" s="208"/>
      <c r="M105" s="208"/>
      <c r="N105" s="208"/>
      <c r="O105" s="208"/>
      <c r="P105" s="208"/>
      <c r="Q105" s="208"/>
      <c r="R105" s="208"/>
      <c r="S105" s="208"/>
      <c r="T105" s="208"/>
      <c r="U105" s="208"/>
    </row>
    <row r="106" spans="1:21" ht="15" customHeight="1" x14ac:dyDescent="0.2">
      <c r="A106" s="130"/>
      <c r="B106" s="130"/>
      <c r="C106" s="241"/>
      <c r="D106" s="208"/>
      <c r="E106" s="152"/>
      <c r="F106" s="152"/>
      <c r="G106" s="152"/>
      <c r="H106" s="152"/>
      <c r="I106" s="152"/>
      <c r="J106" s="152"/>
      <c r="K106" s="152"/>
      <c r="L106" s="152"/>
      <c r="M106" s="152"/>
      <c r="N106" s="152"/>
      <c r="O106" s="152"/>
      <c r="P106" s="152"/>
      <c r="Q106" s="152"/>
      <c r="R106" s="152"/>
      <c r="S106" s="152"/>
      <c r="T106" s="152"/>
      <c r="U106" s="152"/>
    </row>
    <row r="107" spans="1:21" ht="15" customHeight="1" x14ac:dyDescent="0.2">
      <c r="A107" s="130"/>
      <c r="B107" s="130"/>
      <c r="C107" s="241"/>
      <c r="D107" s="208"/>
      <c r="E107" s="152"/>
      <c r="F107" s="152"/>
      <c r="G107" s="152"/>
      <c r="H107" s="152"/>
      <c r="I107" s="152"/>
      <c r="J107" s="152"/>
      <c r="K107" s="152"/>
      <c r="L107" s="152"/>
      <c r="M107" s="152"/>
      <c r="N107" s="152"/>
      <c r="O107" s="152"/>
      <c r="P107" s="152"/>
      <c r="Q107" s="152"/>
      <c r="R107" s="152"/>
      <c r="S107" s="152"/>
      <c r="T107" s="152"/>
      <c r="U107" s="152"/>
    </row>
    <row r="108" spans="1:21" ht="15" customHeight="1" x14ac:dyDescent="0.2">
      <c r="A108" s="130"/>
      <c r="B108" s="130"/>
      <c r="C108" s="242"/>
      <c r="D108" s="152"/>
      <c r="E108" s="152"/>
      <c r="F108" s="152"/>
      <c r="G108" s="152"/>
      <c r="H108" s="152"/>
      <c r="I108" s="152"/>
      <c r="J108" s="152"/>
      <c r="K108" s="152"/>
      <c r="L108" s="152"/>
      <c r="M108" s="152"/>
      <c r="N108" s="152"/>
      <c r="O108" s="152"/>
      <c r="P108" s="152"/>
      <c r="Q108" s="152"/>
      <c r="R108" s="152"/>
      <c r="S108" s="152"/>
      <c r="T108" s="152"/>
      <c r="U108" s="152"/>
    </row>
    <row r="109" spans="1:21" ht="12.75" customHeight="1" x14ac:dyDescent="0.2">
      <c r="A109" s="217"/>
      <c r="B109" s="217"/>
      <c r="C109" s="243"/>
      <c r="D109" s="208"/>
      <c r="E109" s="208"/>
      <c r="F109" s="208"/>
      <c r="G109" s="208"/>
      <c r="H109" s="208"/>
      <c r="I109" s="208"/>
      <c r="J109" s="208"/>
      <c r="K109" s="208"/>
      <c r="L109" s="208"/>
      <c r="M109" s="208"/>
      <c r="N109" s="208"/>
      <c r="O109" s="208"/>
      <c r="P109" s="208"/>
      <c r="Q109" s="208"/>
      <c r="R109" s="208"/>
      <c r="S109" s="208"/>
      <c r="T109" s="208"/>
      <c r="U109" s="208"/>
    </row>
    <row r="110" spans="1:21" ht="12.75" customHeight="1" x14ac:dyDescent="0.2">
      <c r="A110" s="217"/>
      <c r="B110" s="217"/>
      <c r="C110" s="243"/>
      <c r="D110" s="208"/>
      <c r="E110" s="208"/>
      <c r="F110" s="208"/>
      <c r="G110" s="208"/>
      <c r="H110" s="208"/>
      <c r="I110" s="208"/>
      <c r="J110" s="208"/>
      <c r="K110" s="208"/>
      <c r="L110" s="208"/>
      <c r="M110" s="208"/>
      <c r="N110" s="208"/>
      <c r="O110" s="208"/>
      <c r="P110" s="208"/>
      <c r="Q110" s="208"/>
      <c r="R110" s="208"/>
      <c r="S110" s="208"/>
      <c r="T110" s="208"/>
      <c r="U110" s="208"/>
    </row>
    <row r="111" spans="1:21" ht="12.75" customHeight="1" x14ac:dyDescent="0.2">
      <c r="A111" s="217"/>
      <c r="B111" s="217"/>
      <c r="C111" s="243"/>
      <c r="D111" s="208"/>
      <c r="E111" s="208"/>
      <c r="F111" s="208"/>
      <c r="G111" s="208"/>
      <c r="H111" s="208"/>
      <c r="I111" s="208"/>
      <c r="J111" s="208"/>
      <c r="K111" s="208"/>
      <c r="L111" s="208"/>
      <c r="M111" s="208"/>
      <c r="N111" s="208"/>
      <c r="O111" s="208"/>
      <c r="P111" s="208"/>
      <c r="Q111" s="208"/>
      <c r="R111" s="208"/>
      <c r="S111" s="208"/>
      <c r="T111" s="208"/>
      <c r="U111" s="208"/>
    </row>
    <row r="112" spans="1:21" ht="12.75" customHeight="1" x14ac:dyDescent="0.2">
      <c r="A112" s="217"/>
      <c r="B112" s="217"/>
      <c r="C112" s="243"/>
      <c r="D112" s="208"/>
      <c r="E112" s="208"/>
      <c r="F112" s="208"/>
      <c r="G112" s="208"/>
      <c r="H112" s="208"/>
      <c r="I112" s="208"/>
      <c r="J112" s="208"/>
      <c r="K112" s="208"/>
      <c r="L112" s="208"/>
      <c r="M112" s="208"/>
      <c r="N112" s="208"/>
      <c r="O112" s="208"/>
      <c r="P112" s="208"/>
      <c r="Q112" s="208"/>
      <c r="R112" s="208"/>
      <c r="S112" s="208"/>
      <c r="T112" s="208"/>
      <c r="U112" s="208"/>
    </row>
    <row r="113" spans="1:21" ht="12.75" customHeight="1" x14ac:dyDescent="0.2">
      <c r="A113" s="217"/>
      <c r="B113" s="217"/>
      <c r="C113" s="243"/>
      <c r="D113" s="208"/>
      <c r="E113" s="208"/>
      <c r="F113" s="208"/>
      <c r="G113" s="208"/>
      <c r="H113" s="208"/>
      <c r="I113" s="208"/>
      <c r="J113" s="208"/>
      <c r="K113" s="208"/>
      <c r="L113" s="208"/>
      <c r="M113" s="208"/>
      <c r="N113" s="208"/>
      <c r="O113" s="208"/>
      <c r="P113" s="208"/>
      <c r="Q113" s="208"/>
      <c r="R113" s="208"/>
      <c r="S113" s="208"/>
      <c r="T113" s="208"/>
      <c r="U113" s="208"/>
    </row>
    <row r="114" spans="1:21" ht="12.75" customHeight="1" x14ac:dyDescent="0.2">
      <c r="A114" s="217"/>
      <c r="B114" s="217"/>
      <c r="C114" s="243"/>
      <c r="D114" s="208"/>
      <c r="E114" s="208"/>
      <c r="F114" s="208"/>
      <c r="G114" s="208"/>
      <c r="H114" s="208"/>
      <c r="I114" s="208"/>
      <c r="J114" s="208"/>
      <c r="K114" s="208"/>
      <c r="L114" s="208"/>
      <c r="M114" s="208"/>
      <c r="N114" s="208"/>
      <c r="O114" s="208"/>
      <c r="P114" s="208"/>
      <c r="Q114" s="208"/>
      <c r="R114" s="208"/>
      <c r="S114" s="208"/>
      <c r="T114" s="208"/>
      <c r="U114" s="208"/>
    </row>
    <row r="115" spans="1:21" ht="12.75" customHeight="1" x14ac:dyDescent="0.2">
      <c r="A115" s="217"/>
      <c r="B115" s="217"/>
      <c r="C115" s="243"/>
      <c r="D115" s="208"/>
      <c r="E115" s="208"/>
      <c r="F115" s="208"/>
      <c r="G115" s="208"/>
      <c r="H115" s="208"/>
      <c r="I115" s="208"/>
      <c r="J115" s="208"/>
      <c r="K115" s="208"/>
      <c r="L115" s="208"/>
      <c r="M115" s="208"/>
      <c r="N115" s="208"/>
      <c r="O115" s="208"/>
      <c r="P115" s="208"/>
      <c r="Q115" s="208"/>
      <c r="R115" s="208"/>
      <c r="S115" s="208"/>
      <c r="T115" s="208"/>
      <c r="U115" s="208"/>
    </row>
    <row r="116" spans="1:21" ht="12.75" customHeight="1" x14ac:dyDescent="0.2">
      <c r="A116" s="217"/>
      <c r="B116" s="217"/>
      <c r="C116" s="243"/>
      <c r="D116" s="208"/>
      <c r="E116" s="208"/>
      <c r="F116" s="208"/>
      <c r="G116" s="208"/>
      <c r="H116" s="208"/>
      <c r="I116" s="208"/>
      <c r="J116" s="208"/>
      <c r="K116" s="208"/>
      <c r="L116" s="208"/>
      <c r="M116" s="208"/>
      <c r="N116" s="208"/>
      <c r="O116" s="208"/>
      <c r="P116" s="208"/>
      <c r="Q116" s="208"/>
      <c r="R116" s="208"/>
      <c r="S116" s="208"/>
      <c r="T116" s="208"/>
      <c r="U116" s="208"/>
    </row>
    <row r="117" spans="1:21" ht="12.75" customHeight="1" x14ac:dyDescent="0.2">
      <c r="A117" s="217"/>
      <c r="B117" s="217"/>
      <c r="C117" s="243"/>
      <c r="D117" s="208"/>
      <c r="E117" s="208"/>
      <c r="F117" s="208"/>
      <c r="G117" s="208"/>
      <c r="H117" s="208"/>
      <c r="I117" s="208"/>
      <c r="J117" s="208"/>
      <c r="K117" s="208"/>
      <c r="L117" s="208"/>
      <c r="M117" s="208"/>
      <c r="N117" s="208"/>
      <c r="O117" s="208"/>
      <c r="P117" s="208"/>
      <c r="Q117" s="208"/>
      <c r="R117" s="208"/>
      <c r="S117" s="208"/>
      <c r="T117" s="208"/>
      <c r="U117" s="208"/>
    </row>
    <row r="118" spans="1:21" ht="12.75" customHeight="1" x14ac:dyDescent="0.2">
      <c r="A118" s="217"/>
      <c r="B118" s="217"/>
      <c r="C118" s="243"/>
      <c r="D118" s="208"/>
      <c r="E118" s="208"/>
      <c r="F118" s="208"/>
      <c r="G118" s="208"/>
      <c r="H118" s="208"/>
      <c r="I118" s="208"/>
      <c r="J118" s="208"/>
      <c r="K118" s="208"/>
      <c r="L118" s="208"/>
      <c r="M118" s="208"/>
      <c r="N118" s="208"/>
      <c r="O118" s="208"/>
      <c r="P118" s="208"/>
      <c r="Q118" s="208"/>
      <c r="R118" s="208"/>
      <c r="S118" s="208"/>
      <c r="T118" s="208"/>
      <c r="U118" s="208"/>
    </row>
    <row r="119" spans="1:21" ht="12.75" customHeight="1" x14ac:dyDescent="0.2">
      <c r="A119" s="217"/>
      <c r="B119" s="217"/>
      <c r="C119" s="243"/>
      <c r="D119" s="208"/>
      <c r="E119" s="208"/>
      <c r="F119" s="208"/>
      <c r="G119" s="208"/>
      <c r="H119" s="208"/>
      <c r="I119" s="208"/>
      <c r="J119" s="208"/>
      <c r="K119" s="208"/>
      <c r="L119" s="208"/>
      <c r="M119" s="208"/>
      <c r="N119" s="208"/>
      <c r="O119" s="208"/>
      <c r="P119" s="208"/>
      <c r="Q119" s="208"/>
      <c r="R119" s="208"/>
      <c r="S119" s="208"/>
      <c r="T119" s="208"/>
      <c r="U119" s="208"/>
    </row>
    <row r="120" spans="1:21" ht="12.75" customHeight="1" x14ac:dyDescent="0.2">
      <c r="A120" s="217"/>
      <c r="B120" s="217"/>
      <c r="C120" s="243"/>
      <c r="D120" s="208"/>
      <c r="E120" s="208"/>
      <c r="F120" s="208"/>
      <c r="G120" s="208"/>
      <c r="H120" s="208"/>
      <c r="I120" s="208"/>
      <c r="J120" s="208"/>
      <c r="K120" s="208"/>
      <c r="L120" s="208"/>
      <c r="M120" s="208"/>
      <c r="N120" s="208"/>
      <c r="O120" s="208"/>
      <c r="P120" s="208"/>
      <c r="Q120" s="208"/>
      <c r="R120" s="208"/>
      <c r="S120" s="208"/>
      <c r="T120" s="208"/>
      <c r="U120" s="208"/>
    </row>
    <row r="121" spans="1:21" ht="12.75" customHeight="1" x14ac:dyDescent="0.2">
      <c r="A121" s="217"/>
      <c r="B121" s="217"/>
      <c r="C121" s="243"/>
      <c r="D121" s="208"/>
      <c r="E121" s="208"/>
      <c r="F121" s="208"/>
      <c r="G121" s="208"/>
      <c r="H121" s="208"/>
      <c r="I121" s="208"/>
      <c r="J121" s="208"/>
      <c r="K121" s="208"/>
      <c r="L121" s="208"/>
      <c r="M121" s="208"/>
      <c r="N121" s="208"/>
      <c r="O121" s="208"/>
      <c r="P121" s="208"/>
      <c r="Q121" s="208"/>
      <c r="R121" s="208"/>
      <c r="S121" s="208"/>
      <c r="T121" s="208"/>
      <c r="U121" s="208"/>
    </row>
    <row r="122" spans="1:21" ht="12.75" customHeight="1" x14ac:dyDescent="0.2">
      <c r="A122" s="217"/>
      <c r="B122" s="217"/>
      <c r="C122" s="243"/>
      <c r="D122" s="208"/>
      <c r="E122" s="208"/>
      <c r="F122" s="208"/>
      <c r="G122" s="208"/>
      <c r="H122" s="208"/>
      <c r="I122" s="208"/>
      <c r="J122" s="208"/>
      <c r="K122" s="208"/>
      <c r="L122" s="208"/>
      <c r="M122" s="208"/>
      <c r="N122" s="208"/>
      <c r="O122" s="208"/>
      <c r="P122" s="208"/>
      <c r="Q122" s="208"/>
      <c r="R122" s="208"/>
      <c r="S122" s="208"/>
      <c r="T122" s="208"/>
      <c r="U122" s="208"/>
    </row>
    <row r="123" spans="1:21" ht="12.75" customHeight="1" x14ac:dyDescent="0.2">
      <c r="A123" s="217"/>
      <c r="B123" s="217"/>
      <c r="C123" s="243"/>
      <c r="D123" s="208"/>
      <c r="E123" s="208"/>
      <c r="F123" s="208"/>
      <c r="G123" s="208"/>
      <c r="H123" s="208"/>
      <c r="I123" s="208"/>
      <c r="J123" s="208"/>
      <c r="K123" s="208"/>
      <c r="L123" s="208"/>
      <c r="M123" s="208"/>
      <c r="N123" s="208"/>
      <c r="O123" s="208"/>
      <c r="P123" s="208"/>
      <c r="Q123" s="208"/>
      <c r="R123" s="208"/>
      <c r="S123" s="208"/>
      <c r="T123" s="208"/>
      <c r="U123" s="208"/>
    </row>
    <row r="124" spans="1:21" ht="12.75" customHeight="1" x14ac:dyDescent="0.2">
      <c r="A124" s="217"/>
      <c r="B124" s="217"/>
      <c r="C124" s="243"/>
      <c r="D124" s="208"/>
      <c r="E124" s="208"/>
      <c r="F124" s="208"/>
      <c r="G124" s="208"/>
      <c r="H124" s="208"/>
      <c r="I124" s="208"/>
      <c r="J124" s="208"/>
      <c r="K124" s="208"/>
      <c r="L124" s="208"/>
      <c r="M124" s="208"/>
      <c r="N124" s="208"/>
      <c r="O124" s="208"/>
      <c r="P124" s="208"/>
      <c r="Q124" s="208"/>
      <c r="R124" s="208"/>
      <c r="S124" s="208"/>
      <c r="T124" s="208"/>
      <c r="U124" s="208"/>
    </row>
    <row r="125" spans="1:21" ht="12.75" customHeight="1" x14ac:dyDescent="0.2">
      <c r="A125" s="217"/>
      <c r="B125" s="217"/>
      <c r="C125" s="243"/>
      <c r="D125" s="208"/>
      <c r="E125" s="208"/>
      <c r="F125" s="208"/>
      <c r="G125" s="208"/>
      <c r="H125" s="208"/>
      <c r="I125" s="208"/>
      <c r="J125" s="208"/>
      <c r="K125" s="208"/>
      <c r="L125" s="208"/>
      <c r="M125" s="208"/>
      <c r="N125" s="208"/>
      <c r="O125" s="208"/>
      <c r="P125" s="208"/>
      <c r="Q125" s="208"/>
      <c r="R125" s="208"/>
      <c r="S125" s="208"/>
      <c r="T125" s="208"/>
      <c r="U125" s="208"/>
    </row>
    <row r="126" spans="1:21" ht="12.75" customHeight="1" x14ac:dyDescent="0.2">
      <c r="A126" s="217"/>
      <c r="B126" s="217"/>
      <c r="C126" s="243"/>
      <c r="D126" s="208"/>
      <c r="E126" s="208"/>
      <c r="F126" s="208"/>
      <c r="G126" s="208"/>
      <c r="H126" s="208"/>
      <c r="I126" s="208"/>
      <c r="J126" s="208"/>
      <c r="K126" s="208"/>
      <c r="L126" s="208"/>
      <c r="M126" s="208"/>
      <c r="N126" s="208"/>
      <c r="O126" s="208"/>
      <c r="P126" s="208"/>
      <c r="Q126" s="208"/>
      <c r="R126" s="208"/>
      <c r="S126" s="208"/>
      <c r="T126" s="208"/>
      <c r="U126" s="208"/>
    </row>
    <row r="127" spans="1:21" ht="12.75" customHeight="1" x14ac:dyDescent="0.2">
      <c r="A127" s="217"/>
      <c r="B127" s="217"/>
      <c r="C127" s="243"/>
      <c r="D127" s="208"/>
      <c r="E127" s="208"/>
      <c r="F127" s="208"/>
      <c r="G127" s="208"/>
      <c r="H127" s="208"/>
      <c r="I127" s="208"/>
      <c r="J127" s="208"/>
      <c r="K127" s="208"/>
      <c r="L127" s="208"/>
      <c r="M127" s="208"/>
      <c r="N127" s="208"/>
      <c r="O127" s="208"/>
      <c r="P127" s="208"/>
      <c r="Q127" s="208"/>
      <c r="R127" s="208"/>
      <c r="S127" s="208"/>
      <c r="T127" s="208"/>
      <c r="U127" s="208"/>
    </row>
    <row r="128" spans="1:21" ht="12.75" customHeight="1" x14ac:dyDescent="0.2">
      <c r="A128" s="217"/>
      <c r="B128" s="217"/>
      <c r="C128" s="243"/>
      <c r="D128" s="208"/>
      <c r="E128" s="208"/>
      <c r="F128" s="208"/>
      <c r="G128" s="208"/>
      <c r="H128" s="208"/>
      <c r="I128" s="208"/>
      <c r="J128" s="208"/>
      <c r="K128" s="208"/>
      <c r="L128" s="208"/>
      <c r="M128" s="208"/>
      <c r="N128" s="208"/>
      <c r="O128" s="208"/>
      <c r="P128" s="208"/>
      <c r="Q128" s="208"/>
      <c r="R128" s="208"/>
      <c r="S128" s="208"/>
      <c r="T128" s="208"/>
      <c r="U128" s="208"/>
    </row>
    <row r="129" spans="1:21" ht="12.75" customHeight="1" x14ac:dyDescent="0.2">
      <c r="A129" s="217"/>
      <c r="B129" s="217"/>
      <c r="C129" s="243"/>
      <c r="D129" s="208"/>
      <c r="E129" s="208"/>
      <c r="F129" s="208"/>
      <c r="G129" s="208"/>
      <c r="H129" s="208"/>
      <c r="I129" s="208"/>
      <c r="J129" s="208"/>
      <c r="K129" s="208"/>
      <c r="L129" s="208"/>
      <c r="M129" s="208"/>
      <c r="N129" s="208"/>
      <c r="O129" s="208"/>
      <c r="P129" s="208"/>
      <c r="Q129" s="208"/>
      <c r="R129" s="208"/>
      <c r="S129" s="208"/>
      <c r="T129" s="208"/>
      <c r="U129" s="208"/>
    </row>
    <row r="130" spans="1:21" ht="12.75" customHeight="1" x14ac:dyDescent="0.2">
      <c r="A130" s="217"/>
      <c r="B130" s="217"/>
      <c r="C130" s="243"/>
      <c r="D130" s="208"/>
      <c r="E130" s="208"/>
      <c r="F130" s="208"/>
      <c r="G130" s="208"/>
      <c r="H130" s="208"/>
      <c r="I130" s="208"/>
      <c r="J130" s="208"/>
      <c r="K130" s="208"/>
      <c r="L130" s="208"/>
      <c r="M130" s="208"/>
      <c r="N130" s="208"/>
      <c r="O130" s="208"/>
      <c r="P130" s="208"/>
      <c r="Q130" s="208"/>
      <c r="R130" s="208"/>
      <c r="S130" s="208"/>
      <c r="T130" s="208"/>
      <c r="U130" s="208"/>
    </row>
    <row r="131" spans="1:21" ht="12.75" customHeight="1" x14ac:dyDescent="0.2">
      <c r="A131" s="217"/>
      <c r="B131" s="217"/>
      <c r="C131" s="243"/>
      <c r="D131" s="208"/>
      <c r="E131" s="208"/>
      <c r="F131" s="208"/>
      <c r="G131" s="208"/>
      <c r="H131" s="208"/>
      <c r="I131" s="208"/>
      <c r="J131" s="208"/>
      <c r="K131" s="208"/>
      <c r="L131" s="208"/>
      <c r="M131" s="208"/>
      <c r="N131" s="208"/>
      <c r="O131" s="208"/>
      <c r="P131" s="208"/>
      <c r="Q131" s="208"/>
      <c r="R131" s="208"/>
      <c r="S131" s="208"/>
      <c r="T131" s="208"/>
      <c r="U131" s="208"/>
    </row>
    <row r="132" spans="1:21" ht="12.75" customHeight="1" x14ac:dyDescent="0.2">
      <c r="A132" s="217"/>
      <c r="B132" s="217"/>
      <c r="C132" s="243"/>
      <c r="D132" s="208"/>
      <c r="E132" s="208"/>
      <c r="F132" s="208"/>
      <c r="G132" s="208"/>
      <c r="H132" s="208"/>
      <c r="I132" s="208"/>
      <c r="J132" s="208"/>
      <c r="K132" s="208"/>
      <c r="L132" s="208"/>
      <c r="M132" s="208"/>
      <c r="N132" s="208"/>
      <c r="O132" s="208"/>
      <c r="P132" s="208"/>
      <c r="Q132" s="208"/>
      <c r="R132" s="208"/>
      <c r="S132" s="208"/>
      <c r="T132" s="208"/>
      <c r="U132" s="208"/>
    </row>
    <row r="133" spans="1:21" ht="12.75" customHeight="1" x14ac:dyDescent="0.2">
      <c r="A133" s="217"/>
      <c r="B133" s="217"/>
      <c r="C133" s="243"/>
      <c r="D133" s="208"/>
      <c r="E133" s="208"/>
      <c r="F133" s="208"/>
      <c r="G133" s="208"/>
      <c r="H133" s="208"/>
      <c r="I133" s="208"/>
      <c r="J133" s="208"/>
      <c r="K133" s="208"/>
      <c r="L133" s="208"/>
      <c r="M133" s="208"/>
      <c r="N133" s="208"/>
      <c r="O133" s="208"/>
      <c r="P133" s="208"/>
      <c r="Q133" s="208"/>
      <c r="R133" s="208"/>
      <c r="S133" s="208"/>
      <c r="T133" s="208"/>
      <c r="U133" s="208"/>
    </row>
    <row r="134" spans="1:21" ht="12.75" customHeight="1" x14ac:dyDescent="0.2">
      <c r="A134" s="217"/>
      <c r="B134" s="217"/>
      <c r="C134" s="243"/>
      <c r="D134" s="208"/>
      <c r="E134" s="208"/>
      <c r="F134" s="208"/>
      <c r="G134" s="208"/>
      <c r="H134" s="208"/>
      <c r="I134" s="208"/>
      <c r="J134" s="208"/>
      <c r="K134" s="208"/>
      <c r="L134" s="208"/>
      <c r="M134" s="208"/>
      <c r="N134" s="208"/>
      <c r="O134" s="208"/>
      <c r="P134" s="208"/>
      <c r="Q134" s="208"/>
      <c r="R134" s="208"/>
      <c r="S134" s="208"/>
      <c r="T134" s="208"/>
      <c r="U134" s="208"/>
    </row>
    <row r="135" spans="1:21" ht="12.75" customHeight="1" x14ac:dyDescent="0.2">
      <c r="A135" s="217"/>
      <c r="B135" s="217"/>
      <c r="C135" s="243"/>
      <c r="D135" s="208"/>
      <c r="E135" s="208"/>
      <c r="F135" s="208"/>
      <c r="G135" s="208"/>
      <c r="H135" s="208"/>
      <c r="I135" s="208"/>
      <c r="J135" s="208"/>
      <c r="K135" s="208"/>
      <c r="L135" s="208"/>
      <c r="M135" s="208"/>
      <c r="N135" s="208"/>
      <c r="O135" s="208"/>
      <c r="P135" s="208"/>
      <c r="Q135" s="208"/>
      <c r="R135" s="208"/>
      <c r="S135" s="208"/>
      <c r="T135" s="208"/>
      <c r="U135" s="208"/>
    </row>
    <row r="136" spans="1:21" ht="12.75" customHeight="1" x14ac:dyDescent="0.2">
      <c r="A136" s="217"/>
      <c r="B136" s="217"/>
      <c r="C136" s="243"/>
      <c r="D136" s="208"/>
      <c r="E136" s="208"/>
      <c r="F136" s="208"/>
      <c r="G136" s="208"/>
      <c r="H136" s="208"/>
      <c r="I136" s="208"/>
      <c r="J136" s="208"/>
      <c r="K136" s="208"/>
      <c r="L136" s="208"/>
      <c r="M136" s="208"/>
      <c r="N136" s="208"/>
      <c r="O136" s="208"/>
      <c r="P136" s="208"/>
      <c r="Q136" s="208"/>
      <c r="R136" s="208"/>
      <c r="S136" s="208"/>
      <c r="T136" s="208"/>
      <c r="U136" s="208"/>
    </row>
    <row r="137" spans="1:21" ht="12.75" customHeight="1" x14ac:dyDescent="0.2">
      <c r="A137" s="217"/>
      <c r="B137" s="217"/>
      <c r="C137" s="243"/>
      <c r="D137" s="208"/>
      <c r="E137" s="208"/>
      <c r="F137" s="208"/>
      <c r="G137" s="208"/>
      <c r="H137" s="208"/>
      <c r="I137" s="208"/>
      <c r="J137" s="208"/>
      <c r="K137" s="208"/>
      <c r="L137" s="208"/>
      <c r="M137" s="208"/>
      <c r="N137" s="208"/>
      <c r="O137" s="208"/>
      <c r="P137" s="208"/>
      <c r="Q137" s="208"/>
      <c r="R137" s="208"/>
      <c r="S137" s="208"/>
      <c r="T137" s="208"/>
      <c r="U137" s="208"/>
    </row>
    <row r="138" spans="1:21" ht="12.75" customHeight="1" x14ac:dyDescent="0.2">
      <c r="A138" s="217"/>
      <c r="B138" s="217"/>
      <c r="C138" s="243"/>
      <c r="D138" s="208"/>
      <c r="E138" s="208"/>
      <c r="F138" s="208"/>
      <c r="G138" s="208"/>
      <c r="H138" s="208"/>
      <c r="I138" s="208"/>
      <c r="J138" s="208"/>
      <c r="K138" s="208"/>
      <c r="L138" s="208"/>
      <c r="M138" s="208"/>
      <c r="N138" s="208"/>
      <c r="O138" s="208"/>
      <c r="P138" s="208"/>
      <c r="Q138" s="208"/>
      <c r="R138" s="208"/>
      <c r="S138" s="208"/>
      <c r="T138" s="208"/>
      <c r="U138" s="208"/>
    </row>
    <row r="139" spans="1:21" ht="12.75" customHeight="1" x14ac:dyDescent="0.2">
      <c r="A139" s="217"/>
      <c r="B139" s="217"/>
      <c r="C139" s="243"/>
      <c r="D139" s="208"/>
      <c r="E139" s="208"/>
      <c r="F139" s="208"/>
      <c r="G139" s="208"/>
      <c r="H139" s="208"/>
      <c r="I139" s="208"/>
      <c r="J139" s="208"/>
      <c r="K139" s="208"/>
      <c r="L139" s="208"/>
      <c r="M139" s="208"/>
      <c r="N139" s="208"/>
      <c r="O139" s="208"/>
      <c r="P139" s="208"/>
      <c r="Q139" s="208"/>
      <c r="R139" s="208"/>
      <c r="S139" s="208"/>
      <c r="T139" s="208"/>
      <c r="U139" s="208"/>
    </row>
    <row r="140" spans="1:21" ht="12.75" customHeight="1" x14ac:dyDescent="0.2">
      <c r="A140" s="217"/>
      <c r="B140" s="217"/>
      <c r="C140" s="243"/>
      <c r="D140" s="208"/>
      <c r="E140" s="208"/>
      <c r="F140" s="208"/>
      <c r="G140" s="208"/>
      <c r="H140" s="208"/>
      <c r="I140" s="208"/>
      <c r="J140" s="208"/>
      <c r="K140" s="208"/>
      <c r="L140" s="208"/>
      <c r="M140" s="208"/>
      <c r="N140" s="208"/>
      <c r="O140" s="208"/>
      <c r="P140" s="208"/>
      <c r="Q140" s="208"/>
      <c r="R140" s="208"/>
      <c r="S140" s="208"/>
      <c r="T140" s="208"/>
      <c r="U140" s="208"/>
    </row>
    <row r="141" spans="1:21" ht="12.75" customHeight="1" x14ac:dyDescent="0.2">
      <c r="A141" s="217"/>
      <c r="B141" s="217"/>
      <c r="C141" s="243"/>
      <c r="D141" s="208"/>
      <c r="E141" s="208"/>
      <c r="F141" s="208"/>
      <c r="G141" s="208"/>
      <c r="H141" s="208"/>
      <c r="I141" s="208"/>
      <c r="J141" s="208"/>
      <c r="K141" s="208"/>
      <c r="L141" s="208"/>
      <c r="M141" s="208"/>
      <c r="N141" s="208"/>
      <c r="O141" s="208"/>
      <c r="P141" s="208"/>
      <c r="Q141" s="208"/>
      <c r="R141" s="208"/>
      <c r="S141" s="208"/>
      <c r="T141" s="208"/>
      <c r="U141" s="208"/>
    </row>
    <row r="142" spans="1:21" ht="12.75" customHeight="1" x14ac:dyDescent="0.2">
      <c r="A142" s="217"/>
      <c r="B142" s="217"/>
      <c r="C142" s="243"/>
      <c r="D142" s="208"/>
      <c r="E142" s="208"/>
      <c r="F142" s="208"/>
      <c r="G142" s="208"/>
      <c r="H142" s="208"/>
      <c r="I142" s="208"/>
      <c r="J142" s="208"/>
      <c r="K142" s="208"/>
      <c r="L142" s="208"/>
      <c r="M142" s="208"/>
      <c r="N142" s="208"/>
      <c r="O142" s="208"/>
      <c r="P142" s="208"/>
      <c r="Q142" s="208"/>
      <c r="R142" s="208"/>
      <c r="S142" s="208"/>
      <c r="T142" s="208"/>
      <c r="U142" s="208"/>
    </row>
    <row r="143" spans="1:21" ht="12.75" customHeight="1" x14ac:dyDescent="0.2">
      <c r="A143" s="217"/>
      <c r="B143" s="217"/>
      <c r="C143" s="243"/>
      <c r="D143" s="208"/>
      <c r="E143" s="208"/>
      <c r="F143" s="208"/>
      <c r="G143" s="208"/>
      <c r="H143" s="208"/>
      <c r="I143" s="208"/>
      <c r="J143" s="208"/>
      <c r="K143" s="208"/>
      <c r="L143" s="208"/>
      <c r="M143" s="208"/>
      <c r="N143" s="208"/>
      <c r="O143" s="208"/>
      <c r="P143" s="208"/>
      <c r="Q143" s="208"/>
      <c r="R143" s="208"/>
      <c r="S143" s="208"/>
      <c r="T143" s="208"/>
      <c r="U143" s="208"/>
    </row>
    <row r="144" spans="1:21" ht="12.75" customHeight="1" x14ac:dyDescent="0.2">
      <c r="A144" s="217"/>
      <c r="B144" s="217"/>
      <c r="C144" s="243"/>
      <c r="D144" s="208"/>
      <c r="E144" s="208"/>
      <c r="F144" s="208"/>
      <c r="G144" s="208"/>
      <c r="H144" s="208"/>
      <c r="I144" s="208"/>
      <c r="J144" s="208"/>
      <c r="K144" s="208"/>
      <c r="L144" s="208"/>
      <c r="M144" s="208"/>
      <c r="N144" s="208"/>
      <c r="O144" s="208"/>
      <c r="P144" s="208"/>
      <c r="Q144" s="208"/>
      <c r="R144" s="208"/>
      <c r="S144" s="208"/>
      <c r="T144" s="208"/>
      <c r="U144" s="208"/>
    </row>
    <row r="145" spans="1:21" ht="12.75" customHeight="1" x14ac:dyDescent="0.2">
      <c r="A145" s="217"/>
      <c r="B145" s="217"/>
      <c r="C145" s="243"/>
      <c r="D145" s="208"/>
      <c r="E145" s="208"/>
      <c r="F145" s="208"/>
      <c r="G145" s="208"/>
      <c r="H145" s="208"/>
      <c r="I145" s="208"/>
      <c r="J145" s="208"/>
      <c r="K145" s="208"/>
      <c r="L145" s="208"/>
      <c r="M145" s="208"/>
      <c r="N145" s="208"/>
      <c r="O145" s="208"/>
      <c r="P145" s="208"/>
      <c r="Q145" s="208"/>
      <c r="R145" s="208"/>
      <c r="S145" s="208"/>
      <c r="T145" s="208"/>
      <c r="U145" s="208"/>
    </row>
    <row r="146" spans="1:21" ht="12.75" customHeight="1" x14ac:dyDescent="0.2">
      <c r="A146" s="217"/>
      <c r="B146" s="217"/>
      <c r="C146" s="243"/>
      <c r="D146" s="208"/>
      <c r="E146" s="208"/>
      <c r="F146" s="208"/>
      <c r="G146" s="208"/>
      <c r="H146" s="208"/>
      <c r="I146" s="208"/>
      <c r="J146" s="208"/>
      <c r="K146" s="208"/>
      <c r="L146" s="208"/>
      <c r="M146" s="208"/>
      <c r="N146" s="208"/>
      <c r="O146" s="208"/>
      <c r="P146" s="208"/>
      <c r="Q146" s="208"/>
      <c r="R146" s="208"/>
      <c r="S146" s="208"/>
      <c r="T146" s="208"/>
      <c r="U146" s="208"/>
    </row>
    <row r="147" spans="1:21" ht="12.75" customHeight="1" x14ac:dyDescent="0.2">
      <c r="A147" s="217"/>
      <c r="B147" s="217"/>
      <c r="C147" s="243"/>
      <c r="D147" s="208"/>
      <c r="E147" s="208"/>
      <c r="F147" s="208"/>
      <c r="G147" s="208"/>
      <c r="H147" s="208"/>
      <c r="I147" s="208"/>
      <c r="J147" s="208"/>
      <c r="K147" s="208"/>
      <c r="L147" s="208"/>
      <c r="M147" s="208"/>
      <c r="N147" s="208"/>
      <c r="O147" s="208"/>
      <c r="P147" s="208"/>
      <c r="Q147" s="208"/>
      <c r="R147" s="208"/>
      <c r="S147" s="208"/>
      <c r="T147" s="208"/>
      <c r="U147" s="208"/>
    </row>
    <row r="148" spans="1:21" ht="12.75" customHeight="1" x14ac:dyDescent="0.2">
      <c r="A148" s="217"/>
      <c r="B148" s="217"/>
      <c r="C148" s="243"/>
      <c r="D148" s="208"/>
      <c r="E148" s="208"/>
      <c r="F148" s="208"/>
      <c r="G148" s="208"/>
      <c r="H148" s="208"/>
      <c r="I148" s="208"/>
      <c r="J148" s="208"/>
      <c r="K148" s="208"/>
      <c r="L148" s="208"/>
      <c r="M148" s="208"/>
      <c r="N148" s="208"/>
      <c r="O148" s="208"/>
      <c r="P148" s="208"/>
      <c r="Q148" s="208"/>
      <c r="R148" s="208"/>
      <c r="S148" s="208"/>
      <c r="T148" s="208"/>
      <c r="U148" s="208"/>
    </row>
    <row r="149" spans="1:21" ht="12.75" customHeight="1" x14ac:dyDescent="0.2">
      <c r="A149" s="217"/>
      <c r="B149" s="217"/>
      <c r="C149" s="243"/>
      <c r="D149" s="208"/>
      <c r="E149" s="208"/>
      <c r="F149" s="208"/>
      <c r="G149" s="208"/>
      <c r="H149" s="208"/>
      <c r="I149" s="208"/>
      <c r="J149" s="208"/>
      <c r="K149" s="208"/>
      <c r="L149" s="208"/>
      <c r="M149" s="208"/>
      <c r="N149" s="208"/>
      <c r="O149" s="208"/>
      <c r="P149" s="208"/>
      <c r="Q149" s="208"/>
      <c r="R149" s="208"/>
      <c r="S149" s="208"/>
      <c r="T149" s="208"/>
      <c r="U149" s="208"/>
    </row>
    <row r="150" spans="1:21" ht="12.75" customHeight="1" x14ac:dyDescent="0.2">
      <c r="A150" s="217"/>
      <c r="B150" s="217"/>
      <c r="C150" s="243"/>
      <c r="D150" s="208"/>
      <c r="E150" s="208"/>
      <c r="F150" s="208"/>
      <c r="G150" s="208"/>
      <c r="H150" s="208"/>
      <c r="I150" s="208"/>
      <c r="J150" s="208"/>
      <c r="K150" s="208"/>
      <c r="L150" s="208"/>
      <c r="M150" s="208"/>
      <c r="N150" s="208"/>
      <c r="O150" s="208"/>
      <c r="P150" s="208"/>
      <c r="Q150" s="208"/>
      <c r="R150" s="208"/>
      <c r="S150" s="208"/>
      <c r="T150" s="208"/>
      <c r="U150" s="208"/>
    </row>
    <row r="151" spans="1:21" ht="12.75" customHeight="1" x14ac:dyDescent="0.2">
      <c r="A151" s="217"/>
      <c r="B151" s="217"/>
      <c r="C151" s="243"/>
      <c r="D151" s="208"/>
      <c r="E151" s="208"/>
      <c r="F151" s="208"/>
      <c r="G151" s="208"/>
      <c r="H151" s="208"/>
      <c r="I151" s="208"/>
      <c r="J151" s="208"/>
      <c r="K151" s="208"/>
      <c r="L151" s="208"/>
      <c r="M151" s="208"/>
      <c r="N151" s="208"/>
      <c r="O151" s="208"/>
      <c r="P151" s="208"/>
      <c r="Q151" s="208"/>
      <c r="R151" s="208"/>
      <c r="S151" s="208"/>
      <c r="T151" s="208"/>
      <c r="U151" s="208"/>
    </row>
    <row r="152" spans="1:21" ht="12.75" customHeight="1" x14ac:dyDescent="0.2">
      <c r="A152" s="217"/>
      <c r="B152" s="217"/>
      <c r="C152" s="243"/>
      <c r="D152" s="208"/>
      <c r="E152" s="208"/>
      <c r="F152" s="208"/>
      <c r="G152" s="208"/>
      <c r="H152" s="208"/>
      <c r="I152" s="208"/>
      <c r="J152" s="208"/>
      <c r="K152" s="208"/>
      <c r="L152" s="208"/>
      <c r="M152" s="208"/>
      <c r="N152" s="208"/>
      <c r="O152" s="208"/>
      <c r="P152" s="208"/>
      <c r="Q152" s="208"/>
      <c r="R152" s="208"/>
      <c r="S152" s="208"/>
      <c r="T152" s="208"/>
      <c r="U152" s="208"/>
    </row>
    <row r="153" spans="1:21" ht="12.75" customHeight="1" x14ac:dyDescent="0.2">
      <c r="A153" s="217"/>
      <c r="B153" s="217"/>
      <c r="C153" s="243"/>
      <c r="D153" s="208"/>
      <c r="E153" s="208"/>
      <c r="F153" s="208"/>
      <c r="G153" s="208"/>
      <c r="H153" s="208"/>
      <c r="I153" s="208"/>
      <c r="J153" s="208"/>
      <c r="K153" s="208"/>
      <c r="L153" s="208"/>
      <c r="M153" s="208"/>
      <c r="N153" s="208"/>
      <c r="O153" s="208"/>
      <c r="P153" s="208"/>
      <c r="Q153" s="208"/>
      <c r="R153" s="208"/>
      <c r="S153" s="208"/>
      <c r="T153" s="208"/>
      <c r="U153" s="208"/>
    </row>
    <row r="154" spans="1:21" ht="12.75" customHeight="1" x14ac:dyDescent="0.2">
      <c r="A154" s="217"/>
      <c r="B154" s="217"/>
      <c r="C154" s="243"/>
      <c r="D154" s="208"/>
      <c r="E154" s="208"/>
      <c r="F154" s="208"/>
      <c r="G154" s="208"/>
      <c r="H154" s="208"/>
      <c r="I154" s="208"/>
      <c r="J154" s="208"/>
      <c r="K154" s="208"/>
      <c r="L154" s="208"/>
      <c r="M154" s="208"/>
      <c r="N154" s="208"/>
      <c r="O154" s="208"/>
      <c r="P154" s="208"/>
      <c r="Q154" s="208"/>
      <c r="R154" s="208"/>
      <c r="S154" s="208"/>
      <c r="T154" s="208"/>
      <c r="U154" s="208"/>
    </row>
    <row r="155" spans="1:21" ht="12.75" customHeight="1" x14ac:dyDescent="0.2">
      <c r="A155" s="217"/>
      <c r="B155" s="217"/>
      <c r="C155" s="243"/>
      <c r="D155" s="208"/>
      <c r="E155" s="208"/>
      <c r="F155" s="208"/>
      <c r="G155" s="208"/>
      <c r="H155" s="208"/>
      <c r="I155" s="208"/>
      <c r="J155" s="208"/>
      <c r="K155" s="208"/>
      <c r="L155" s="208"/>
      <c r="M155" s="208"/>
      <c r="N155" s="208"/>
      <c r="O155" s="208"/>
      <c r="P155" s="208"/>
      <c r="Q155" s="208"/>
      <c r="R155" s="208"/>
      <c r="S155" s="208"/>
      <c r="T155" s="208"/>
      <c r="U155" s="208"/>
    </row>
    <row r="156" spans="1:21" ht="12.75" customHeight="1" x14ac:dyDescent="0.2">
      <c r="A156" s="217"/>
      <c r="B156" s="217"/>
      <c r="C156" s="243"/>
      <c r="D156" s="208"/>
      <c r="E156" s="208"/>
      <c r="F156" s="208"/>
      <c r="G156" s="208"/>
      <c r="H156" s="208"/>
      <c r="I156" s="208"/>
      <c r="J156" s="208"/>
      <c r="K156" s="208"/>
      <c r="L156" s="208"/>
      <c r="M156" s="208"/>
      <c r="N156" s="208"/>
      <c r="O156" s="208"/>
      <c r="P156" s="208"/>
      <c r="Q156" s="208"/>
      <c r="R156" s="208"/>
      <c r="S156" s="208"/>
      <c r="T156" s="208"/>
      <c r="U156" s="208"/>
    </row>
    <row r="157" spans="1:21" ht="12.75" customHeight="1" x14ac:dyDescent="0.2">
      <c r="A157" s="217"/>
      <c r="B157" s="217"/>
      <c r="C157" s="243"/>
      <c r="D157" s="208"/>
      <c r="E157" s="208"/>
      <c r="F157" s="208"/>
      <c r="G157" s="208"/>
      <c r="H157" s="208"/>
      <c r="I157" s="208"/>
      <c r="J157" s="208"/>
      <c r="K157" s="208"/>
      <c r="L157" s="208"/>
      <c r="M157" s="208"/>
      <c r="N157" s="208"/>
      <c r="O157" s="208"/>
      <c r="P157" s="208"/>
      <c r="Q157" s="208"/>
      <c r="R157" s="208"/>
      <c r="S157" s="208"/>
      <c r="T157" s="208"/>
      <c r="U157" s="208"/>
    </row>
    <row r="158" spans="1:21" ht="12.75" customHeight="1" x14ac:dyDescent="0.2">
      <c r="A158" s="217"/>
      <c r="B158" s="217"/>
      <c r="C158" s="243"/>
      <c r="D158" s="208"/>
      <c r="E158" s="208"/>
      <c r="F158" s="208"/>
      <c r="G158" s="208"/>
      <c r="H158" s="208"/>
      <c r="I158" s="208"/>
      <c r="J158" s="208"/>
      <c r="K158" s="208"/>
      <c r="L158" s="208"/>
      <c r="M158" s="208"/>
      <c r="N158" s="208"/>
      <c r="O158" s="208"/>
      <c r="P158" s="208"/>
      <c r="Q158" s="208"/>
      <c r="R158" s="208"/>
      <c r="S158" s="208"/>
      <c r="T158" s="208"/>
      <c r="U158" s="208"/>
    </row>
    <row r="159" spans="1:21" ht="12.75" customHeight="1" x14ac:dyDescent="0.2">
      <c r="A159" s="217"/>
      <c r="B159" s="217"/>
      <c r="C159" s="243"/>
      <c r="D159" s="208"/>
      <c r="E159" s="208"/>
      <c r="F159" s="208"/>
      <c r="G159" s="208"/>
      <c r="H159" s="208"/>
      <c r="I159" s="208"/>
      <c r="J159" s="208"/>
      <c r="K159" s="208"/>
      <c r="L159" s="208"/>
      <c r="M159" s="208"/>
      <c r="N159" s="208"/>
      <c r="O159" s="208"/>
      <c r="P159" s="208"/>
      <c r="Q159" s="208"/>
      <c r="R159" s="208"/>
      <c r="S159" s="208"/>
      <c r="T159" s="208"/>
      <c r="U159" s="208"/>
    </row>
    <row r="160" spans="1:21" ht="12.75" customHeight="1" x14ac:dyDescent="0.2">
      <c r="A160" s="217"/>
      <c r="B160" s="217"/>
      <c r="C160" s="243"/>
      <c r="D160" s="208"/>
      <c r="E160" s="208"/>
      <c r="F160" s="208"/>
      <c r="G160" s="208"/>
      <c r="H160" s="208"/>
      <c r="I160" s="208"/>
      <c r="J160" s="208"/>
      <c r="K160" s="208"/>
      <c r="L160" s="208"/>
      <c r="M160" s="208"/>
      <c r="N160" s="208"/>
      <c r="O160" s="208"/>
      <c r="P160" s="208"/>
      <c r="Q160" s="208"/>
      <c r="R160" s="208"/>
      <c r="S160" s="208"/>
      <c r="T160" s="208"/>
      <c r="U160" s="208"/>
    </row>
    <row r="161" spans="1:21" ht="12.75" customHeight="1" x14ac:dyDescent="0.2">
      <c r="A161" s="217"/>
      <c r="B161" s="217"/>
      <c r="C161" s="243"/>
      <c r="D161" s="208"/>
      <c r="E161" s="208"/>
      <c r="F161" s="208"/>
      <c r="G161" s="208"/>
      <c r="H161" s="208"/>
      <c r="I161" s="208"/>
      <c r="J161" s="208"/>
      <c r="K161" s="208"/>
      <c r="L161" s="208"/>
      <c r="M161" s="208"/>
      <c r="N161" s="208"/>
      <c r="O161" s="208"/>
      <c r="P161" s="208"/>
      <c r="Q161" s="208"/>
      <c r="R161" s="208"/>
      <c r="S161" s="208"/>
      <c r="T161" s="208"/>
      <c r="U161" s="208"/>
    </row>
    <row r="162" spans="1:21" ht="12.75" customHeight="1" x14ac:dyDescent="0.2">
      <c r="A162" s="217"/>
      <c r="B162" s="217"/>
      <c r="C162" s="243"/>
      <c r="D162" s="208"/>
      <c r="E162" s="208"/>
      <c r="F162" s="208"/>
      <c r="G162" s="208"/>
      <c r="H162" s="208"/>
      <c r="I162" s="208"/>
      <c r="J162" s="208"/>
      <c r="K162" s="208"/>
      <c r="L162" s="208"/>
      <c r="M162" s="208"/>
      <c r="N162" s="208"/>
      <c r="O162" s="208"/>
      <c r="P162" s="208"/>
      <c r="Q162" s="208"/>
      <c r="R162" s="208"/>
      <c r="S162" s="208"/>
      <c r="T162" s="208"/>
      <c r="U162" s="208"/>
    </row>
    <row r="163" spans="1:21" ht="12.75" customHeight="1" x14ac:dyDescent="0.2">
      <c r="A163" s="217"/>
      <c r="B163" s="217"/>
      <c r="C163" s="243"/>
      <c r="D163" s="208"/>
      <c r="E163" s="208"/>
      <c r="F163" s="208"/>
      <c r="G163" s="208"/>
      <c r="H163" s="208"/>
      <c r="I163" s="208"/>
      <c r="J163" s="208"/>
      <c r="K163" s="208"/>
      <c r="L163" s="208"/>
      <c r="M163" s="208"/>
      <c r="N163" s="208"/>
      <c r="O163" s="208"/>
      <c r="P163" s="208"/>
      <c r="Q163" s="208"/>
      <c r="R163" s="208"/>
      <c r="S163" s="208"/>
      <c r="T163" s="208"/>
      <c r="U163" s="208"/>
    </row>
    <row r="164" spans="1:21" ht="12.75" customHeight="1" x14ac:dyDescent="0.2">
      <c r="A164" s="217"/>
      <c r="B164" s="217"/>
      <c r="C164" s="243"/>
      <c r="D164" s="208"/>
      <c r="E164" s="208"/>
      <c r="F164" s="208"/>
      <c r="G164" s="208"/>
      <c r="H164" s="208"/>
      <c r="I164" s="208"/>
      <c r="J164" s="208"/>
      <c r="K164" s="208"/>
      <c r="L164" s="208"/>
      <c r="M164" s="208"/>
      <c r="N164" s="208"/>
      <c r="O164" s="208"/>
      <c r="P164" s="208"/>
      <c r="Q164" s="208"/>
      <c r="R164" s="208"/>
      <c r="S164" s="208"/>
      <c r="T164" s="208"/>
      <c r="U164" s="208"/>
    </row>
    <row r="165" spans="1:21" ht="12.75" customHeight="1" x14ac:dyDescent="0.2">
      <c r="A165" s="217"/>
      <c r="B165" s="217"/>
      <c r="C165" s="243"/>
      <c r="D165" s="208"/>
      <c r="E165" s="208"/>
      <c r="F165" s="208"/>
      <c r="G165" s="208"/>
      <c r="H165" s="208"/>
      <c r="I165" s="208"/>
      <c r="J165" s="208"/>
      <c r="K165" s="208"/>
      <c r="L165" s="208"/>
      <c r="M165" s="208"/>
      <c r="N165" s="208"/>
      <c r="O165" s="208"/>
      <c r="P165" s="208"/>
      <c r="Q165" s="208"/>
      <c r="R165" s="208"/>
      <c r="S165" s="208"/>
      <c r="T165" s="208"/>
      <c r="U165" s="208"/>
    </row>
    <row r="166" spans="1:21" ht="12.75" customHeight="1" x14ac:dyDescent="0.2">
      <c r="A166" s="217"/>
      <c r="B166" s="217"/>
      <c r="C166" s="243"/>
      <c r="D166" s="208"/>
      <c r="E166" s="208"/>
      <c r="F166" s="208"/>
      <c r="G166" s="208"/>
      <c r="H166" s="208"/>
      <c r="I166" s="208"/>
      <c r="J166" s="208"/>
      <c r="K166" s="208"/>
      <c r="L166" s="208"/>
      <c r="M166" s="208"/>
      <c r="N166" s="208"/>
      <c r="O166" s="208"/>
      <c r="P166" s="208"/>
      <c r="Q166" s="208"/>
      <c r="R166" s="208"/>
      <c r="S166" s="208"/>
      <c r="T166" s="208"/>
      <c r="U166" s="208"/>
    </row>
    <row r="167" spans="1:21" ht="12.75" customHeight="1" x14ac:dyDescent="0.2">
      <c r="A167" s="217"/>
      <c r="B167" s="217"/>
      <c r="C167" s="243"/>
      <c r="D167" s="208"/>
      <c r="E167" s="208"/>
      <c r="F167" s="208"/>
      <c r="G167" s="208"/>
      <c r="H167" s="208"/>
      <c r="I167" s="208"/>
      <c r="J167" s="208"/>
      <c r="K167" s="208"/>
      <c r="L167" s="208"/>
      <c r="M167" s="208"/>
      <c r="N167" s="208"/>
      <c r="O167" s="208"/>
      <c r="P167" s="208"/>
      <c r="Q167" s="208"/>
      <c r="R167" s="208"/>
      <c r="S167" s="208"/>
      <c r="T167" s="208"/>
      <c r="U167" s="208"/>
    </row>
    <row r="168" spans="1:21" ht="12.75" customHeight="1" x14ac:dyDescent="0.2">
      <c r="A168" s="217"/>
      <c r="B168" s="217"/>
      <c r="C168" s="243"/>
      <c r="D168" s="208"/>
      <c r="E168" s="208"/>
      <c r="F168" s="208"/>
      <c r="G168" s="208"/>
      <c r="H168" s="208"/>
      <c r="I168" s="208"/>
      <c r="J168" s="208"/>
      <c r="K168" s="208"/>
      <c r="L168" s="208"/>
      <c r="M168" s="208"/>
      <c r="N168" s="208"/>
      <c r="O168" s="208"/>
      <c r="P168" s="208"/>
      <c r="Q168" s="208"/>
      <c r="R168" s="208"/>
      <c r="S168" s="208"/>
      <c r="T168" s="208"/>
      <c r="U168" s="208"/>
    </row>
    <row r="169" spans="1:21" ht="12.75" customHeight="1" x14ac:dyDescent="0.2">
      <c r="A169" s="217"/>
      <c r="B169" s="217"/>
      <c r="C169" s="243"/>
      <c r="D169" s="208"/>
      <c r="E169" s="208"/>
      <c r="F169" s="208"/>
      <c r="G169" s="208"/>
      <c r="H169" s="208"/>
      <c r="I169" s="208"/>
      <c r="J169" s="208"/>
      <c r="K169" s="208"/>
      <c r="L169" s="208"/>
      <c r="M169" s="208"/>
      <c r="N169" s="208"/>
      <c r="O169" s="208"/>
      <c r="P169" s="208"/>
      <c r="Q169" s="208"/>
      <c r="R169" s="208"/>
      <c r="S169" s="208"/>
      <c r="T169" s="208"/>
      <c r="U169" s="208"/>
    </row>
    <row r="170" spans="1:21" ht="12.75" customHeight="1" x14ac:dyDescent="0.2">
      <c r="A170" s="217"/>
      <c r="B170" s="217"/>
      <c r="C170" s="243"/>
      <c r="D170" s="208"/>
      <c r="E170" s="208"/>
      <c r="F170" s="208"/>
      <c r="G170" s="208"/>
      <c r="H170" s="208"/>
      <c r="I170" s="208"/>
      <c r="J170" s="208"/>
      <c r="K170" s="208"/>
      <c r="L170" s="208"/>
      <c r="M170" s="208"/>
      <c r="N170" s="208"/>
      <c r="O170" s="208"/>
      <c r="P170" s="208"/>
      <c r="Q170" s="208"/>
      <c r="R170" s="208"/>
      <c r="S170" s="208"/>
      <c r="T170" s="208"/>
      <c r="U170" s="208"/>
    </row>
    <row r="171" spans="1:21" ht="12.75" customHeight="1" x14ac:dyDescent="0.2">
      <c r="A171" s="217"/>
      <c r="B171" s="217"/>
      <c r="C171" s="243"/>
      <c r="D171" s="208"/>
      <c r="E171" s="208"/>
      <c r="F171" s="208"/>
      <c r="G171" s="208"/>
      <c r="H171" s="208"/>
      <c r="I171" s="208"/>
      <c r="J171" s="208"/>
      <c r="K171" s="208"/>
      <c r="L171" s="208"/>
      <c r="M171" s="208"/>
      <c r="N171" s="208"/>
      <c r="O171" s="208"/>
      <c r="P171" s="208"/>
      <c r="Q171" s="208"/>
      <c r="R171" s="208"/>
      <c r="S171" s="208"/>
      <c r="T171" s="208"/>
      <c r="U171" s="208"/>
    </row>
    <row r="172" spans="1:21" ht="12.75" customHeight="1" x14ac:dyDescent="0.2">
      <c r="A172" s="217"/>
      <c r="B172" s="217"/>
      <c r="C172" s="243"/>
      <c r="D172" s="208"/>
      <c r="E172" s="208"/>
      <c r="F172" s="208"/>
      <c r="G172" s="208"/>
      <c r="H172" s="208"/>
      <c r="I172" s="208"/>
      <c r="J172" s="208"/>
      <c r="K172" s="208"/>
      <c r="L172" s="208"/>
      <c r="M172" s="208"/>
      <c r="N172" s="208"/>
      <c r="O172" s="208"/>
      <c r="P172" s="208"/>
      <c r="Q172" s="208"/>
      <c r="R172" s="208"/>
      <c r="S172" s="208"/>
      <c r="T172" s="208"/>
      <c r="U172" s="208"/>
    </row>
    <row r="173" spans="1:21" ht="12.75" customHeight="1" x14ac:dyDescent="0.2">
      <c r="A173" s="217"/>
      <c r="B173" s="217"/>
      <c r="C173" s="243"/>
      <c r="D173" s="208"/>
      <c r="E173" s="208"/>
      <c r="F173" s="208"/>
      <c r="G173" s="208"/>
      <c r="H173" s="208"/>
      <c r="I173" s="208"/>
      <c r="J173" s="208"/>
      <c r="K173" s="208"/>
      <c r="L173" s="208"/>
      <c r="M173" s="208"/>
      <c r="N173" s="208"/>
      <c r="O173" s="208"/>
      <c r="P173" s="208"/>
      <c r="Q173" s="208"/>
      <c r="R173" s="208"/>
      <c r="S173" s="208"/>
      <c r="T173" s="208"/>
      <c r="U173" s="208"/>
    </row>
    <row r="174" spans="1:21" ht="12.75" customHeight="1" x14ac:dyDescent="0.2">
      <c r="A174" s="217"/>
      <c r="B174" s="217"/>
      <c r="C174" s="243"/>
      <c r="D174" s="208"/>
      <c r="E174" s="208"/>
      <c r="F174" s="208"/>
      <c r="G174" s="208"/>
      <c r="H174" s="208"/>
      <c r="I174" s="208"/>
      <c r="J174" s="208"/>
      <c r="K174" s="208"/>
      <c r="L174" s="208"/>
      <c r="M174" s="208"/>
      <c r="N174" s="208"/>
      <c r="O174" s="208"/>
      <c r="P174" s="208"/>
      <c r="Q174" s="208"/>
      <c r="R174" s="208"/>
      <c r="S174" s="208"/>
      <c r="T174" s="208"/>
      <c r="U174" s="208"/>
    </row>
    <row r="175" spans="1:21" ht="12.75" customHeight="1" x14ac:dyDescent="0.2">
      <c r="A175" s="217"/>
      <c r="B175" s="217"/>
      <c r="C175" s="243"/>
      <c r="D175" s="208"/>
      <c r="E175" s="208"/>
      <c r="F175" s="208"/>
      <c r="G175" s="208"/>
      <c r="H175" s="208"/>
      <c r="I175" s="208"/>
      <c r="J175" s="208"/>
      <c r="K175" s="208"/>
      <c r="L175" s="208"/>
      <c r="M175" s="208"/>
      <c r="N175" s="208"/>
      <c r="O175" s="208"/>
      <c r="P175" s="208"/>
      <c r="Q175" s="208"/>
      <c r="R175" s="208"/>
      <c r="S175" s="208"/>
      <c r="T175" s="208"/>
      <c r="U175" s="208"/>
    </row>
    <row r="176" spans="1:21" ht="12.75" customHeight="1" x14ac:dyDescent="0.2">
      <c r="A176" s="217"/>
      <c r="B176" s="217"/>
      <c r="C176" s="243"/>
      <c r="D176" s="208"/>
      <c r="E176" s="208"/>
      <c r="F176" s="208"/>
      <c r="G176" s="208"/>
      <c r="H176" s="208"/>
      <c r="I176" s="208"/>
      <c r="J176" s="208"/>
      <c r="K176" s="208"/>
      <c r="L176" s="208"/>
      <c r="M176" s="208"/>
      <c r="N176" s="208"/>
      <c r="O176" s="208"/>
      <c r="P176" s="208"/>
      <c r="Q176" s="208"/>
      <c r="R176" s="208"/>
      <c r="S176" s="208"/>
      <c r="T176" s="208"/>
      <c r="U176" s="208"/>
    </row>
    <row r="177" spans="1:21" ht="12.75" customHeight="1" x14ac:dyDescent="0.2">
      <c r="A177" s="217"/>
      <c r="B177" s="217"/>
      <c r="C177" s="243"/>
      <c r="D177" s="208"/>
      <c r="E177" s="208"/>
      <c r="F177" s="208"/>
      <c r="G177" s="208"/>
      <c r="H177" s="208"/>
      <c r="I177" s="208"/>
      <c r="J177" s="208"/>
      <c r="K177" s="208"/>
      <c r="L177" s="208"/>
      <c r="M177" s="208"/>
      <c r="N177" s="208"/>
      <c r="O177" s="208"/>
      <c r="P177" s="208"/>
      <c r="Q177" s="208"/>
      <c r="R177" s="208"/>
      <c r="S177" s="208"/>
      <c r="T177" s="208"/>
      <c r="U177" s="208"/>
    </row>
    <row r="178" spans="1:21" ht="12.75" customHeight="1" x14ac:dyDescent="0.2">
      <c r="A178" s="217"/>
      <c r="B178" s="217"/>
      <c r="C178" s="243"/>
      <c r="D178" s="208"/>
      <c r="E178" s="208"/>
      <c r="F178" s="208"/>
      <c r="G178" s="208"/>
      <c r="H178" s="208"/>
      <c r="I178" s="208"/>
      <c r="J178" s="208"/>
      <c r="K178" s="208"/>
      <c r="L178" s="208"/>
      <c r="M178" s="208"/>
      <c r="N178" s="208"/>
      <c r="O178" s="208"/>
      <c r="P178" s="208"/>
      <c r="Q178" s="208"/>
      <c r="R178" s="208"/>
      <c r="S178" s="208"/>
      <c r="T178" s="208"/>
      <c r="U178" s="208"/>
    </row>
    <row r="179" spans="1:21" ht="12.75" customHeight="1" x14ac:dyDescent="0.2">
      <c r="A179" s="217"/>
      <c r="B179" s="217"/>
      <c r="C179" s="243"/>
      <c r="D179" s="208"/>
      <c r="E179" s="208"/>
      <c r="F179" s="208"/>
      <c r="G179" s="208"/>
      <c r="H179" s="208"/>
      <c r="I179" s="208"/>
      <c r="J179" s="208"/>
      <c r="K179" s="208"/>
      <c r="L179" s="208"/>
      <c r="M179" s="208"/>
      <c r="N179" s="208"/>
      <c r="O179" s="208"/>
      <c r="P179" s="208"/>
      <c r="Q179" s="208"/>
      <c r="R179" s="208"/>
      <c r="S179" s="208"/>
      <c r="T179" s="208"/>
      <c r="U179" s="208"/>
    </row>
    <row r="180" spans="1:21" ht="12.75" customHeight="1" x14ac:dyDescent="0.2">
      <c r="A180" s="217"/>
      <c r="B180" s="217"/>
      <c r="C180" s="243"/>
      <c r="D180" s="208"/>
      <c r="E180" s="208"/>
      <c r="F180" s="208"/>
      <c r="G180" s="208"/>
      <c r="H180" s="208"/>
      <c r="I180" s="208"/>
      <c r="J180" s="208"/>
      <c r="K180" s="208"/>
      <c r="L180" s="208"/>
      <c r="M180" s="208"/>
      <c r="N180" s="208"/>
      <c r="O180" s="208"/>
      <c r="P180" s="208"/>
      <c r="Q180" s="208"/>
      <c r="R180" s="208"/>
      <c r="S180" s="208"/>
      <c r="T180" s="208"/>
      <c r="U180" s="208"/>
    </row>
    <row r="181" spans="1:21" ht="12.75" customHeight="1" x14ac:dyDescent="0.2">
      <c r="A181" s="217"/>
      <c r="B181" s="217"/>
      <c r="C181" s="243"/>
      <c r="D181" s="208"/>
      <c r="E181" s="208"/>
      <c r="F181" s="208"/>
      <c r="G181" s="208"/>
      <c r="H181" s="208"/>
      <c r="I181" s="208"/>
      <c r="J181" s="208"/>
      <c r="K181" s="208"/>
      <c r="L181" s="208"/>
      <c r="M181" s="208"/>
      <c r="N181" s="208"/>
      <c r="O181" s="208"/>
      <c r="P181" s="208"/>
      <c r="Q181" s="208"/>
      <c r="R181" s="208"/>
      <c r="S181" s="208"/>
      <c r="T181" s="208"/>
      <c r="U181" s="208"/>
    </row>
    <row r="182" spans="1:21" ht="12.75" customHeight="1" x14ac:dyDescent="0.2">
      <c r="A182" s="217"/>
      <c r="B182" s="217"/>
      <c r="C182" s="243"/>
      <c r="D182" s="208"/>
      <c r="E182" s="208"/>
      <c r="F182" s="208"/>
      <c r="G182" s="208"/>
      <c r="H182" s="208"/>
      <c r="I182" s="208"/>
      <c r="J182" s="208"/>
      <c r="K182" s="208"/>
      <c r="L182" s="208"/>
      <c r="M182" s="208"/>
      <c r="N182" s="208"/>
      <c r="O182" s="208"/>
      <c r="P182" s="208"/>
      <c r="Q182" s="208"/>
      <c r="R182" s="208"/>
      <c r="S182" s="208"/>
      <c r="T182" s="208"/>
      <c r="U182" s="208"/>
    </row>
    <row r="183" spans="1:21" ht="12.75" customHeight="1" x14ac:dyDescent="0.2">
      <c r="A183" s="217"/>
      <c r="B183" s="217"/>
      <c r="C183" s="243"/>
      <c r="D183" s="208"/>
      <c r="E183" s="208"/>
      <c r="F183" s="208"/>
      <c r="G183" s="208"/>
      <c r="H183" s="208"/>
      <c r="I183" s="208"/>
      <c r="J183" s="208"/>
      <c r="K183" s="208"/>
      <c r="L183" s="208"/>
      <c r="M183" s="208"/>
      <c r="N183" s="208"/>
      <c r="O183" s="208"/>
      <c r="P183" s="208"/>
      <c r="Q183" s="208"/>
      <c r="R183" s="208"/>
      <c r="S183" s="208"/>
      <c r="T183" s="208"/>
      <c r="U183" s="208"/>
    </row>
    <row r="184" spans="1:21" ht="12.75" customHeight="1" x14ac:dyDescent="0.2">
      <c r="A184" s="217"/>
      <c r="B184" s="217"/>
      <c r="C184" s="243"/>
      <c r="D184" s="208"/>
      <c r="E184" s="208"/>
      <c r="F184" s="208"/>
      <c r="G184" s="208"/>
      <c r="H184" s="208"/>
      <c r="I184" s="208"/>
      <c r="J184" s="208"/>
      <c r="K184" s="208"/>
      <c r="L184" s="208"/>
      <c r="M184" s="208"/>
      <c r="N184" s="208"/>
      <c r="O184" s="208"/>
      <c r="P184" s="208"/>
      <c r="Q184" s="208"/>
      <c r="R184" s="208"/>
      <c r="S184" s="208"/>
      <c r="T184" s="208"/>
      <c r="U184" s="208"/>
    </row>
    <row r="185" spans="1:21" ht="12.75" customHeight="1" x14ac:dyDescent="0.2">
      <c r="A185" s="217"/>
      <c r="B185" s="217"/>
      <c r="C185" s="243"/>
      <c r="D185" s="208"/>
      <c r="E185" s="208"/>
      <c r="F185" s="208"/>
      <c r="G185" s="208"/>
      <c r="H185" s="208"/>
      <c r="I185" s="208"/>
      <c r="J185" s="208"/>
      <c r="K185" s="208"/>
      <c r="L185" s="208"/>
      <c r="M185" s="208"/>
      <c r="N185" s="208"/>
      <c r="O185" s="208"/>
      <c r="P185" s="208"/>
      <c r="Q185" s="208"/>
      <c r="R185" s="208"/>
      <c r="S185" s="208"/>
      <c r="T185" s="208"/>
      <c r="U185" s="208"/>
    </row>
    <row r="186" spans="1:21" ht="12.75" customHeight="1" x14ac:dyDescent="0.2">
      <c r="A186" s="217"/>
      <c r="B186" s="217"/>
      <c r="C186" s="243"/>
      <c r="D186" s="208"/>
      <c r="E186" s="208"/>
      <c r="F186" s="208"/>
      <c r="G186" s="208"/>
      <c r="H186" s="208"/>
      <c r="I186" s="208"/>
      <c r="J186" s="208"/>
      <c r="K186" s="208"/>
      <c r="L186" s="208"/>
      <c r="M186" s="208"/>
      <c r="N186" s="208"/>
      <c r="O186" s="208"/>
      <c r="P186" s="208"/>
      <c r="Q186" s="208"/>
      <c r="R186" s="208"/>
      <c r="S186" s="208"/>
      <c r="T186" s="208"/>
      <c r="U186" s="208"/>
    </row>
    <row r="187" spans="1:21" ht="12.75" customHeight="1" x14ac:dyDescent="0.2">
      <c r="A187" s="217"/>
      <c r="B187" s="217"/>
      <c r="C187" s="243"/>
      <c r="D187" s="208"/>
      <c r="E187" s="208"/>
      <c r="F187" s="208"/>
      <c r="G187" s="208"/>
      <c r="H187" s="208"/>
      <c r="I187" s="208"/>
      <c r="J187" s="208"/>
      <c r="K187" s="208"/>
      <c r="L187" s="208"/>
      <c r="M187" s="208"/>
      <c r="N187" s="208"/>
      <c r="O187" s="208"/>
      <c r="P187" s="208"/>
      <c r="Q187" s="208"/>
      <c r="R187" s="208"/>
      <c r="S187" s="208"/>
      <c r="T187" s="208"/>
      <c r="U187" s="208"/>
    </row>
    <row r="188" spans="1:21" ht="12.75" customHeight="1" x14ac:dyDescent="0.2">
      <c r="A188" s="217"/>
      <c r="B188" s="217"/>
      <c r="C188" s="243"/>
      <c r="D188" s="208"/>
      <c r="E188" s="208"/>
      <c r="F188" s="208"/>
      <c r="G188" s="208"/>
      <c r="H188" s="208"/>
      <c r="I188" s="208"/>
      <c r="J188" s="208"/>
      <c r="K188" s="208"/>
      <c r="L188" s="208"/>
      <c r="M188" s="208"/>
      <c r="N188" s="208"/>
      <c r="O188" s="208"/>
      <c r="P188" s="208"/>
      <c r="Q188" s="208"/>
      <c r="R188" s="208"/>
      <c r="S188" s="208"/>
      <c r="T188" s="208"/>
      <c r="U188" s="208"/>
    </row>
    <row r="189" spans="1:21" ht="12.75" customHeight="1" x14ac:dyDescent="0.2">
      <c r="A189" s="217"/>
      <c r="B189" s="217"/>
      <c r="C189" s="243"/>
      <c r="D189" s="208"/>
      <c r="E189" s="208"/>
      <c r="F189" s="208"/>
      <c r="G189" s="208"/>
      <c r="H189" s="208"/>
      <c r="I189" s="208"/>
      <c r="J189" s="208"/>
      <c r="K189" s="208"/>
      <c r="L189" s="208"/>
      <c r="M189" s="208"/>
      <c r="N189" s="208"/>
      <c r="O189" s="208"/>
      <c r="P189" s="208"/>
      <c r="Q189" s="208"/>
      <c r="R189" s="208"/>
      <c r="S189" s="208"/>
      <c r="T189" s="208"/>
      <c r="U189" s="208"/>
    </row>
    <row r="190" spans="1:21" ht="12.75" customHeight="1" x14ac:dyDescent="0.2">
      <c r="A190" s="217"/>
      <c r="B190" s="217"/>
      <c r="C190" s="243"/>
      <c r="D190" s="208"/>
      <c r="E190" s="208"/>
      <c r="F190" s="208"/>
      <c r="G190" s="208"/>
      <c r="H190" s="208"/>
      <c r="I190" s="208"/>
      <c r="J190" s="208"/>
      <c r="K190" s="208"/>
      <c r="L190" s="208"/>
      <c r="M190" s="208"/>
      <c r="N190" s="208"/>
      <c r="O190" s="208"/>
      <c r="P190" s="208"/>
      <c r="Q190" s="208"/>
      <c r="R190" s="208"/>
      <c r="S190" s="208"/>
      <c r="T190" s="208"/>
      <c r="U190" s="208"/>
    </row>
    <row r="191" spans="1:21" ht="12.75" customHeight="1" x14ac:dyDescent="0.2">
      <c r="A191" s="217"/>
      <c r="B191" s="217"/>
      <c r="C191" s="243"/>
      <c r="D191" s="208"/>
      <c r="E191" s="208"/>
      <c r="F191" s="208"/>
      <c r="G191" s="208"/>
      <c r="H191" s="208"/>
      <c r="I191" s="208"/>
      <c r="J191" s="208"/>
      <c r="K191" s="208"/>
      <c r="L191" s="208"/>
      <c r="M191" s="208"/>
      <c r="N191" s="208"/>
      <c r="O191" s="208"/>
      <c r="P191" s="208"/>
      <c r="Q191" s="208"/>
      <c r="R191" s="208"/>
      <c r="S191" s="208"/>
      <c r="T191" s="208"/>
      <c r="U191" s="208"/>
    </row>
    <row r="192" spans="1:21" ht="12.75" customHeight="1" x14ac:dyDescent="0.2">
      <c r="A192" s="217"/>
      <c r="B192" s="217"/>
      <c r="C192" s="243"/>
      <c r="D192" s="208"/>
      <c r="E192" s="208"/>
      <c r="F192" s="208"/>
      <c r="G192" s="208"/>
      <c r="H192" s="208"/>
      <c r="I192" s="208"/>
      <c r="J192" s="208"/>
      <c r="K192" s="208"/>
      <c r="L192" s="208"/>
      <c r="M192" s="208"/>
      <c r="N192" s="208"/>
      <c r="O192" s="208"/>
      <c r="P192" s="208"/>
      <c r="Q192" s="208"/>
      <c r="R192" s="208"/>
      <c r="S192" s="208"/>
      <c r="T192" s="208"/>
      <c r="U192" s="208"/>
    </row>
    <row r="193" spans="1:21" ht="12.75" customHeight="1" x14ac:dyDescent="0.2">
      <c r="A193" s="217"/>
      <c r="B193" s="217"/>
      <c r="C193" s="243"/>
      <c r="D193" s="208"/>
      <c r="E193" s="208"/>
      <c r="F193" s="208"/>
      <c r="G193" s="208"/>
      <c r="H193" s="208"/>
      <c r="I193" s="208"/>
      <c r="J193" s="208"/>
      <c r="K193" s="208"/>
      <c r="L193" s="208"/>
      <c r="M193" s="208"/>
      <c r="N193" s="208"/>
      <c r="O193" s="208"/>
      <c r="P193" s="208"/>
      <c r="Q193" s="208"/>
      <c r="R193" s="208"/>
      <c r="S193" s="208"/>
      <c r="T193" s="208"/>
      <c r="U193" s="208"/>
    </row>
    <row r="194" spans="1:21" ht="12.75" customHeight="1" x14ac:dyDescent="0.2">
      <c r="A194" s="217"/>
      <c r="B194" s="217"/>
      <c r="C194" s="243"/>
      <c r="D194" s="208"/>
      <c r="E194" s="208"/>
      <c r="F194" s="208"/>
      <c r="G194" s="208"/>
      <c r="H194" s="208"/>
      <c r="I194" s="208"/>
      <c r="J194" s="208"/>
      <c r="K194" s="208"/>
      <c r="L194" s="208"/>
      <c r="M194" s="208"/>
      <c r="N194" s="208"/>
      <c r="O194" s="208"/>
      <c r="P194" s="208"/>
      <c r="Q194" s="208"/>
      <c r="R194" s="208"/>
      <c r="S194" s="208"/>
      <c r="T194" s="208"/>
      <c r="U194" s="208"/>
    </row>
    <row r="195" spans="1:21" ht="12.75" customHeight="1" x14ac:dyDescent="0.2">
      <c r="A195" s="217"/>
      <c r="B195" s="217"/>
      <c r="C195" s="243"/>
      <c r="D195" s="208"/>
      <c r="E195" s="208"/>
      <c r="F195" s="208"/>
      <c r="G195" s="208"/>
      <c r="H195" s="208"/>
      <c r="I195" s="208"/>
      <c r="J195" s="208"/>
      <c r="K195" s="208"/>
      <c r="L195" s="208"/>
      <c r="M195" s="208"/>
      <c r="N195" s="208"/>
      <c r="O195" s="208"/>
      <c r="P195" s="208"/>
      <c r="Q195" s="208"/>
      <c r="R195" s="208"/>
      <c r="S195" s="208"/>
      <c r="T195" s="208"/>
      <c r="U195" s="208"/>
    </row>
    <row r="196" spans="1:21" ht="12.75" customHeight="1" x14ac:dyDescent="0.2">
      <c r="A196" s="217"/>
      <c r="B196" s="217"/>
      <c r="C196" s="243"/>
      <c r="D196" s="208"/>
      <c r="E196" s="208"/>
      <c r="F196" s="208"/>
      <c r="G196" s="208"/>
      <c r="H196" s="208"/>
      <c r="I196" s="208"/>
      <c r="J196" s="208"/>
      <c r="K196" s="208"/>
      <c r="L196" s="208"/>
      <c r="M196" s="208"/>
      <c r="N196" s="208"/>
      <c r="O196" s="208"/>
      <c r="P196" s="208"/>
      <c r="Q196" s="208"/>
      <c r="R196" s="208"/>
      <c r="S196" s="208"/>
      <c r="T196" s="208"/>
      <c r="U196" s="208"/>
    </row>
    <row r="197" spans="1:21" ht="12.75" customHeight="1" x14ac:dyDescent="0.2">
      <c r="A197" s="217"/>
      <c r="B197" s="217"/>
      <c r="C197" s="243"/>
      <c r="D197" s="208"/>
      <c r="E197" s="208"/>
      <c r="F197" s="208"/>
      <c r="G197" s="208"/>
      <c r="H197" s="208"/>
      <c r="I197" s="208"/>
      <c r="J197" s="208"/>
      <c r="K197" s="208"/>
      <c r="L197" s="208"/>
      <c r="M197" s="208"/>
      <c r="N197" s="208"/>
      <c r="O197" s="208"/>
      <c r="P197" s="208"/>
      <c r="Q197" s="208"/>
      <c r="R197" s="208"/>
      <c r="S197" s="208"/>
      <c r="T197" s="208"/>
      <c r="U197" s="208"/>
    </row>
    <row r="198" spans="1:21" ht="12.75" customHeight="1" x14ac:dyDescent="0.2">
      <c r="A198" s="217"/>
      <c r="B198" s="217"/>
      <c r="C198" s="243"/>
      <c r="D198" s="208"/>
      <c r="E198" s="208"/>
      <c r="F198" s="208"/>
      <c r="G198" s="208"/>
      <c r="H198" s="208"/>
      <c r="I198" s="208"/>
      <c r="J198" s="208"/>
      <c r="K198" s="208"/>
      <c r="L198" s="208"/>
      <c r="M198" s="208"/>
      <c r="N198" s="208"/>
      <c r="O198" s="208"/>
      <c r="P198" s="208"/>
      <c r="Q198" s="208"/>
      <c r="R198" s="208"/>
      <c r="S198" s="208"/>
      <c r="T198" s="208"/>
      <c r="U198" s="208"/>
    </row>
    <row r="199" spans="1:21" ht="12.75" customHeight="1" x14ac:dyDescent="0.2">
      <c r="A199" s="217"/>
      <c r="B199" s="217"/>
      <c r="C199" s="243"/>
      <c r="D199" s="208"/>
      <c r="E199" s="208"/>
      <c r="F199" s="208"/>
      <c r="G199" s="208"/>
      <c r="H199" s="208"/>
      <c r="I199" s="208"/>
      <c r="J199" s="208"/>
      <c r="K199" s="208"/>
      <c r="L199" s="208"/>
      <c r="M199" s="208"/>
      <c r="N199" s="208"/>
      <c r="O199" s="208"/>
      <c r="P199" s="208"/>
      <c r="Q199" s="208"/>
      <c r="R199" s="208"/>
      <c r="S199" s="208"/>
      <c r="T199" s="208"/>
      <c r="U199" s="208"/>
    </row>
    <row r="200" spans="1:21" ht="12.75" customHeight="1" x14ac:dyDescent="0.2">
      <c r="A200" s="217"/>
      <c r="B200" s="217"/>
      <c r="C200" s="243"/>
      <c r="D200" s="208"/>
      <c r="E200" s="208"/>
      <c r="F200" s="208"/>
      <c r="G200" s="208"/>
      <c r="H200" s="208"/>
      <c r="I200" s="208"/>
      <c r="J200" s="208"/>
      <c r="K200" s="208"/>
      <c r="L200" s="208"/>
      <c r="M200" s="208"/>
      <c r="N200" s="208"/>
      <c r="O200" s="208"/>
      <c r="P200" s="208"/>
      <c r="Q200" s="208"/>
      <c r="R200" s="208"/>
      <c r="S200" s="208"/>
      <c r="T200" s="208"/>
      <c r="U200" s="208"/>
    </row>
    <row r="201" spans="1:21" ht="12.75" customHeight="1" x14ac:dyDescent="0.2">
      <c r="A201" s="217"/>
      <c r="B201" s="217"/>
      <c r="C201" s="243"/>
      <c r="D201" s="208"/>
      <c r="E201" s="208"/>
      <c r="F201" s="208"/>
      <c r="G201" s="208"/>
      <c r="H201" s="208"/>
      <c r="I201" s="208"/>
      <c r="J201" s="208"/>
      <c r="K201" s="208"/>
      <c r="L201" s="208"/>
      <c r="M201" s="208"/>
      <c r="N201" s="208"/>
      <c r="O201" s="208"/>
      <c r="P201" s="208"/>
      <c r="Q201" s="208"/>
      <c r="R201" s="208"/>
      <c r="S201" s="208"/>
      <c r="T201" s="208"/>
      <c r="U201" s="208"/>
    </row>
    <row r="202" spans="1:21" ht="12.75" customHeight="1" x14ac:dyDescent="0.2">
      <c r="A202" s="217"/>
      <c r="B202" s="217"/>
      <c r="C202" s="243"/>
      <c r="D202" s="208"/>
      <c r="E202" s="208"/>
      <c r="F202" s="208"/>
      <c r="G202" s="208"/>
      <c r="H202" s="208"/>
      <c r="I202" s="208"/>
      <c r="J202" s="208"/>
      <c r="K202" s="208"/>
      <c r="L202" s="208"/>
      <c r="M202" s="208"/>
      <c r="N202" s="208"/>
      <c r="O202" s="208"/>
      <c r="P202" s="208"/>
      <c r="Q202" s="208"/>
      <c r="R202" s="208"/>
      <c r="S202" s="208"/>
      <c r="T202" s="208"/>
      <c r="U202" s="208"/>
    </row>
    <row r="203" spans="1:21" ht="12.75" customHeight="1" x14ac:dyDescent="0.2">
      <c r="A203" s="217"/>
      <c r="B203" s="217"/>
      <c r="C203" s="243"/>
      <c r="D203" s="208"/>
      <c r="E203" s="208"/>
      <c r="F203" s="208"/>
      <c r="G203" s="208"/>
      <c r="H203" s="208"/>
      <c r="I203" s="208"/>
      <c r="J203" s="208"/>
      <c r="K203" s="208"/>
      <c r="L203" s="208"/>
      <c r="M203" s="208"/>
      <c r="N203" s="208"/>
      <c r="O203" s="208"/>
      <c r="P203" s="208"/>
      <c r="Q203" s="208"/>
      <c r="R203" s="208"/>
      <c r="S203" s="208"/>
      <c r="T203" s="208"/>
      <c r="U203" s="208"/>
    </row>
    <row r="204" spans="1:21" ht="12.75" customHeight="1" x14ac:dyDescent="0.2">
      <c r="A204" s="217"/>
      <c r="B204" s="217"/>
      <c r="C204" s="243"/>
      <c r="D204" s="208"/>
      <c r="E204" s="208"/>
      <c r="F204" s="208"/>
      <c r="G204" s="208"/>
      <c r="H204" s="208"/>
      <c r="I204" s="208"/>
      <c r="J204" s="208"/>
      <c r="K204" s="208"/>
      <c r="L204" s="208"/>
      <c r="M204" s="208"/>
      <c r="N204" s="208"/>
      <c r="O204" s="208"/>
      <c r="P204" s="208"/>
      <c r="Q204" s="208"/>
      <c r="R204" s="208"/>
      <c r="S204" s="208"/>
      <c r="T204" s="208"/>
      <c r="U204" s="208"/>
    </row>
    <row r="205" spans="1:21" ht="12.75" customHeight="1" x14ac:dyDescent="0.2">
      <c r="A205" s="217"/>
      <c r="B205" s="217"/>
      <c r="C205" s="243"/>
      <c r="D205" s="208"/>
      <c r="E205" s="208"/>
      <c r="F205" s="208"/>
      <c r="G205" s="208"/>
      <c r="H205" s="208"/>
      <c r="I205" s="208"/>
      <c r="J205" s="208"/>
      <c r="K205" s="208"/>
      <c r="L205" s="208"/>
      <c r="M205" s="208"/>
      <c r="N205" s="208"/>
      <c r="O205" s="208"/>
      <c r="P205" s="208"/>
      <c r="Q205" s="208"/>
      <c r="R205" s="208"/>
      <c r="S205" s="208"/>
      <c r="T205" s="208"/>
      <c r="U205" s="208"/>
    </row>
    <row r="206" spans="1:21" ht="12.75" customHeight="1" x14ac:dyDescent="0.2">
      <c r="A206" s="217"/>
      <c r="B206" s="217"/>
      <c r="C206" s="243"/>
      <c r="D206" s="208"/>
      <c r="E206" s="208"/>
      <c r="F206" s="208"/>
      <c r="G206" s="208"/>
      <c r="H206" s="208"/>
      <c r="I206" s="208"/>
      <c r="J206" s="208"/>
      <c r="K206" s="208"/>
      <c r="L206" s="208"/>
      <c r="M206" s="208"/>
      <c r="N206" s="208"/>
      <c r="O206" s="208"/>
      <c r="P206" s="208"/>
      <c r="Q206" s="208"/>
      <c r="R206" s="208"/>
      <c r="S206" s="208"/>
      <c r="T206" s="208"/>
      <c r="U206" s="208"/>
    </row>
    <row r="207" spans="1:21" ht="12.75" customHeight="1" x14ac:dyDescent="0.2">
      <c r="A207" s="217"/>
      <c r="B207" s="217"/>
      <c r="C207" s="243"/>
      <c r="D207" s="208"/>
      <c r="E207" s="208"/>
      <c r="F207" s="208"/>
      <c r="G207" s="208"/>
      <c r="H207" s="208"/>
      <c r="I207" s="208"/>
      <c r="J207" s="208"/>
      <c r="K207" s="208"/>
      <c r="L207" s="208"/>
      <c r="M207" s="208"/>
      <c r="N207" s="208"/>
      <c r="O207" s="208"/>
      <c r="P207" s="208"/>
      <c r="Q207" s="208"/>
      <c r="R207" s="208"/>
      <c r="S207" s="208"/>
      <c r="T207" s="208"/>
      <c r="U207" s="208"/>
    </row>
    <row r="208" spans="1:21" ht="12.75" customHeight="1" x14ac:dyDescent="0.2">
      <c r="A208" s="217"/>
      <c r="B208" s="217"/>
      <c r="C208" s="243"/>
      <c r="D208" s="208"/>
      <c r="E208" s="208"/>
      <c r="F208" s="208"/>
      <c r="G208" s="208"/>
      <c r="H208" s="208"/>
      <c r="I208" s="208"/>
      <c r="J208" s="208"/>
      <c r="K208" s="208"/>
      <c r="L208" s="208"/>
      <c r="M208" s="208"/>
      <c r="N208" s="208"/>
      <c r="O208" s="208"/>
      <c r="P208" s="208"/>
      <c r="Q208" s="208"/>
      <c r="R208" s="208"/>
      <c r="S208" s="208"/>
      <c r="T208" s="208"/>
      <c r="U208" s="208"/>
    </row>
    <row r="209" spans="1:21" ht="12.75" customHeight="1" x14ac:dyDescent="0.2">
      <c r="A209" s="217"/>
      <c r="B209" s="217"/>
      <c r="C209" s="243"/>
      <c r="D209" s="208"/>
      <c r="E209" s="208"/>
      <c r="F209" s="208"/>
      <c r="G209" s="208"/>
      <c r="H209" s="208"/>
      <c r="I209" s="208"/>
      <c r="J209" s="208"/>
      <c r="K209" s="208"/>
      <c r="L209" s="208"/>
      <c r="M209" s="208"/>
      <c r="N209" s="208"/>
      <c r="O209" s="208"/>
      <c r="P209" s="208"/>
      <c r="Q209" s="208"/>
      <c r="R209" s="208"/>
      <c r="S209" s="208"/>
      <c r="T209" s="208"/>
      <c r="U209" s="208"/>
    </row>
    <row r="210" spans="1:21" ht="12.75" customHeight="1" x14ac:dyDescent="0.2">
      <c r="A210" s="217"/>
      <c r="B210" s="217"/>
      <c r="C210" s="243"/>
      <c r="D210" s="208"/>
      <c r="E210" s="208"/>
      <c r="F210" s="208"/>
      <c r="G210" s="208"/>
      <c r="H210" s="208"/>
      <c r="I210" s="208"/>
      <c r="J210" s="208"/>
      <c r="K210" s="208"/>
      <c r="L210" s="208"/>
      <c r="M210" s="208"/>
      <c r="N210" s="208"/>
      <c r="O210" s="208"/>
      <c r="P210" s="208"/>
      <c r="Q210" s="208"/>
      <c r="R210" s="208"/>
      <c r="S210" s="208"/>
      <c r="T210" s="208"/>
      <c r="U210" s="208"/>
    </row>
    <row r="211" spans="1:21" ht="12.75" customHeight="1" x14ac:dyDescent="0.2">
      <c r="A211" s="217"/>
      <c r="B211" s="217"/>
      <c r="C211" s="243"/>
      <c r="D211" s="208"/>
      <c r="E211" s="208"/>
      <c r="F211" s="208"/>
      <c r="G211" s="208"/>
      <c r="H211" s="208"/>
      <c r="I211" s="208"/>
      <c r="J211" s="208"/>
      <c r="K211" s="208"/>
      <c r="L211" s="208"/>
      <c r="M211" s="208"/>
      <c r="N211" s="208"/>
      <c r="O211" s="208"/>
      <c r="P211" s="208"/>
      <c r="Q211" s="208"/>
      <c r="R211" s="208"/>
      <c r="S211" s="208"/>
      <c r="T211" s="208"/>
      <c r="U211" s="208"/>
    </row>
    <row r="212" spans="1:21" ht="12.75" customHeight="1" x14ac:dyDescent="0.2">
      <c r="A212" s="217"/>
      <c r="B212" s="217"/>
      <c r="C212" s="243"/>
      <c r="D212" s="208"/>
      <c r="E212" s="208"/>
      <c r="F212" s="208"/>
      <c r="G212" s="208"/>
      <c r="H212" s="208"/>
      <c r="I212" s="208"/>
      <c r="J212" s="208"/>
      <c r="K212" s="208"/>
      <c r="L212" s="208"/>
      <c r="M212" s="208"/>
      <c r="N212" s="208"/>
      <c r="O212" s="208"/>
      <c r="P212" s="208"/>
      <c r="Q212" s="208"/>
      <c r="R212" s="208"/>
      <c r="S212" s="208"/>
      <c r="T212" s="208"/>
      <c r="U212" s="208"/>
    </row>
    <row r="213" spans="1:21" ht="12.75" customHeight="1" x14ac:dyDescent="0.2">
      <c r="A213" s="217"/>
      <c r="B213" s="217"/>
      <c r="C213" s="243"/>
      <c r="D213" s="208"/>
      <c r="E213" s="208"/>
      <c r="F213" s="208"/>
      <c r="G213" s="208"/>
      <c r="H213" s="208"/>
      <c r="I213" s="208"/>
      <c r="J213" s="208"/>
      <c r="K213" s="208"/>
      <c r="L213" s="208"/>
      <c r="M213" s="208"/>
      <c r="N213" s="208"/>
      <c r="O213" s="208"/>
      <c r="P213" s="208"/>
      <c r="Q213" s="208"/>
      <c r="R213" s="208"/>
      <c r="S213" s="208"/>
      <c r="T213" s="208"/>
      <c r="U213" s="208"/>
    </row>
    <row r="214" spans="1:21" ht="12.75" customHeight="1" x14ac:dyDescent="0.2">
      <c r="A214" s="217"/>
      <c r="B214" s="217"/>
      <c r="C214" s="243"/>
      <c r="D214" s="208"/>
      <c r="E214" s="208"/>
      <c r="F214" s="208"/>
      <c r="G214" s="208"/>
      <c r="H214" s="208"/>
      <c r="I214" s="208"/>
      <c r="J214" s="208"/>
      <c r="K214" s="208"/>
      <c r="L214" s="208"/>
      <c r="M214" s="208"/>
      <c r="N214" s="208"/>
      <c r="O214" s="208"/>
      <c r="P214" s="208"/>
      <c r="Q214" s="208"/>
      <c r="R214" s="208"/>
      <c r="S214" s="208"/>
      <c r="T214" s="208"/>
      <c r="U214" s="208"/>
    </row>
    <row r="215" spans="1:21" ht="12.75" customHeight="1" x14ac:dyDescent="0.2">
      <c r="A215" s="217"/>
      <c r="B215" s="217"/>
      <c r="C215" s="243"/>
      <c r="D215" s="208"/>
      <c r="E215" s="208"/>
      <c r="F215" s="208"/>
      <c r="G215" s="208"/>
      <c r="H215" s="208"/>
      <c r="I215" s="208"/>
      <c r="J215" s="208"/>
      <c r="K215" s="208"/>
      <c r="L215" s="208"/>
      <c r="M215" s="208"/>
      <c r="N215" s="208"/>
      <c r="O215" s="208"/>
      <c r="P215" s="208"/>
      <c r="Q215" s="208"/>
      <c r="R215" s="208"/>
      <c r="S215" s="208"/>
      <c r="T215" s="208"/>
      <c r="U215" s="208"/>
    </row>
    <row r="216" spans="1:21" ht="12.75" customHeight="1" x14ac:dyDescent="0.2">
      <c r="A216" s="217"/>
      <c r="B216" s="217"/>
      <c r="C216" s="243"/>
      <c r="D216" s="208"/>
      <c r="E216" s="208"/>
      <c r="F216" s="208"/>
      <c r="G216" s="208"/>
      <c r="H216" s="208"/>
      <c r="I216" s="208"/>
      <c r="J216" s="208"/>
      <c r="K216" s="208"/>
      <c r="L216" s="208"/>
      <c r="M216" s="208"/>
      <c r="N216" s="208"/>
      <c r="O216" s="208"/>
      <c r="P216" s="208"/>
      <c r="Q216" s="208"/>
      <c r="R216" s="208"/>
      <c r="S216" s="208"/>
      <c r="T216" s="208"/>
      <c r="U216" s="208"/>
    </row>
    <row r="217" spans="1:21" ht="12.75" customHeight="1" x14ac:dyDescent="0.2">
      <c r="A217" s="217"/>
      <c r="B217" s="217"/>
      <c r="C217" s="243"/>
      <c r="D217" s="208"/>
      <c r="E217" s="208"/>
      <c r="F217" s="208"/>
      <c r="G217" s="208"/>
      <c r="H217" s="208"/>
      <c r="I217" s="208"/>
      <c r="J217" s="208"/>
      <c r="K217" s="208"/>
      <c r="L217" s="208"/>
      <c r="M217" s="208"/>
      <c r="N217" s="208"/>
      <c r="O217" s="208"/>
      <c r="P217" s="208"/>
      <c r="Q217" s="208"/>
      <c r="R217" s="208"/>
      <c r="S217" s="208"/>
      <c r="T217" s="208"/>
      <c r="U217" s="208"/>
    </row>
    <row r="218" spans="1:21" ht="12.75" customHeight="1" x14ac:dyDescent="0.2">
      <c r="A218" s="217"/>
      <c r="B218" s="217"/>
      <c r="C218" s="243"/>
      <c r="D218" s="208"/>
      <c r="E218" s="208"/>
      <c r="F218" s="208"/>
      <c r="G218" s="208"/>
      <c r="H218" s="208"/>
      <c r="I218" s="208"/>
      <c r="J218" s="208"/>
      <c r="K218" s="208"/>
      <c r="L218" s="208"/>
      <c r="M218" s="208"/>
      <c r="N218" s="208"/>
      <c r="O218" s="208"/>
      <c r="P218" s="208"/>
      <c r="Q218" s="208"/>
      <c r="R218" s="208"/>
      <c r="S218" s="208"/>
      <c r="T218" s="208"/>
      <c r="U218" s="208"/>
    </row>
    <row r="219" spans="1:21" ht="12.75" customHeight="1" x14ac:dyDescent="0.2">
      <c r="A219" s="217"/>
      <c r="B219" s="217"/>
      <c r="C219" s="243"/>
      <c r="D219" s="208"/>
      <c r="E219" s="208"/>
      <c r="F219" s="208"/>
      <c r="G219" s="208"/>
      <c r="H219" s="208"/>
      <c r="I219" s="208"/>
      <c r="J219" s="208"/>
      <c r="K219" s="208"/>
      <c r="L219" s="208"/>
      <c r="M219" s="208"/>
      <c r="N219" s="208"/>
      <c r="O219" s="208"/>
      <c r="P219" s="208"/>
      <c r="Q219" s="208"/>
      <c r="R219" s="208"/>
      <c r="S219" s="208"/>
      <c r="T219" s="208"/>
      <c r="U219" s="208"/>
    </row>
    <row r="220" spans="1:21" ht="12.75" customHeight="1" x14ac:dyDescent="0.2">
      <c r="A220" s="217"/>
      <c r="B220" s="217"/>
      <c r="C220" s="243"/>
      <c r="D220" s="208"/>
      <c r="E220" s="208"/>
      <c r="F220" s="208"/>
      <c r="G220" s="208"/>
      <c r="H220" s="208"/>
      <c r="I220" s="208"/>
      <c r="J220" s="208"/>
      <c r="K220" s="208"/>
      <c r="L220" s="208"/>
      <c r="M220" s="208"/>
      <c r="N220" s="208"/>
      <c r="O220" s="208"/>
      <c r="P220" s="208"/>
      <c r="Q220" s="208"/>
      <c r="R220" s="208"/>
      <c r="S220" s="208"/>
      <c r="T220" s="208"/>
      <c r="U220" s="208"/>
    </row>
    <row r="221" spans="1:21" ht="12.75" customHeight="1" x14ac:dyDescent="0.2">
      <c r="A221" s="217"/>
      <c r="B221" s="217"/>
      <c r="C221" s="243"/>
      <c r="D221" s="208"/>
      <c r="E221" s="208"/>
      <c r="F221" s="208"/>
      <c r="G221" s="208"/>
      <c r="H221" s="208"/>
      <c r="I221" s="208"/>
      <c r="J221" s="208"/>
      <c r="K221" s="208"/>
      <c r="L221" s="208"/>
      <c r="M221" s="208"/>
      <c r="N221" s="208"/>
      <c r="O221" s="208"/>
      <c r="P221" s="208"/>
      <c r="Q221" s="208"/>
      <c r="R221" s="208"/>
      <c r="S221" s="208"/>
      <c r="T221" s="208"/>
      <c r="U221" s="208"/>
    </row>
    <row r="222" spans="1:21" ht="12.75" customHeight="1" x14ac:dyDescent="0.2">
      <c r="A222" s="217"/>
      <c r="B222" s="217"/>
      <c r="C222" s="243"/>
      <c r="D222" s="208"/>
      <c r="E222" s="208"/>
      <c r="F222" s="208"/>
      <c r="G222" s="208"/>
      <c r="H222" s="208"/>
      <c r="I222" s="208"/>
      <c r="J222" s="208"/>
      <c r="K222" s="208"/>
      <c r="L222" s="208"/>
      <c r="M222" s="208"/>
      <c r="N222" s="208"/>
      <c r="O222" s="208"/>
      <c r="P222" s="208"/>
      <c r="Q222" s="208"/>
      <c r="R222" s="208"/>
      <c r="S222" s="208"/>
      <c r="T222" s="208"/>
      <c r="U222" s="208"/>
    </row>
    <row r="223" spans="1:21" ht="12.75" customHeight="1" x14ac:dyDescent="0.2">
      <c r="A223" s="217"/>
      <c r="B223" s="217"/>
      <c r="C223" s="243"/>
      <c r="D223" s="208"/>
      <c r="E223" s="208"/>
      <c r="F223" s="208"/>
      <c r="G223" s="208"/>
      <c r="H223" s="208"/>
      <c r="I223" s="208"/>
      <c r="J223" s="208"/>
      <c r="K223" s="208"/>
      <c r="L223" s="208"/>
      <c r="M223" s="208"/>
      <c r="N223" s="208"/>
      <c r="O223" s="208"/>
      <c r="P223" s="208"/>
      <c r="Q223" s="208"/>
      <c r="R223" s="208"/>
      <c r="S223" s="208"/>
      <c r="T223" s="208"/>
      <c r="U223" s="208"/>
    </row>
    <row r="224" spans="1:21" ht="12.75" customHeight="1" x14ac:dyDescent="0.2">
      <c r="A224" s="217"/>
      <c r="B224" s="217"/>
      <c r="C224" s="243"/>
      <c r="D224" s="208"/>
      <c r="E224" s="208"/>
      <c r="F224" s="208"/>
      <c r="G224" s="208"/>
      <c r="H224" s="208"/>
      <c r="I224" s="208"/>
      <c r="J224" s="208"/>
      <c r="K224" s="208"/>
      <c r="L224" s="208"/>
      <c r="M224" s="208"/>
      <c r="N224" s="208"/>
      <c r="O224" s="208"/>
      <c r="P224" s="208"/>
      <c r="Q224" s="208"/>
      <c r="R224" s="208"/>
      <c r="S224" s="208"/>
      <c r="T224" s="208"/>
      <c r="U224" s="208"/>
    </row>
    <row r="225" spans="1:21" ht="12.75" customHeight="1" x14ac:dyDescent="0.2">
      <c r="A225" s="217"/>
      <c r="B225" s="217"/>
      <c r="C225" s="243"/>
      <c r="D225" s="208"/>
      <c r="E225" s="208"/>
      <c r="F225" s="208"/>
      <c r="G225" s="208"/>
      <c r="H225" s="208"/>
      <c r="I225" s="208"/>
      <c r="J225" s="208"/>
      <c r="K225" s="208"/>
      <c r="L225" s="208"/>
      <c r="M225" s="208"/>
      <c r="N225" s="208"/>
      <c r="O225" s="208"/>
      <c r="P225" s="208"/>
      <c r="Q225" s="208"/>
      <c r="R225" s="208"/>
      <c r="S225" s="208"/>
      <c r="T225" s="208"/>
      <c r="U225" s="208"/>
    </row>
    <row r="226" spans="1:21" ht="12.75" customHeight="1" x14ac:dyDescent="0.2">
      <c r="A226" s="217"/>
      <c r="B226" s="217"/>
      <c r="C226" s="243"/>
      <c r="D226" s="208"/>
      <c r="E226" s="208"/>
      <c r="F226" s="208"/>
      <c r="G226" s="208"/>
      <c r="H226" s="208"/>
      <c r="I226" s="208"/>
      <c r="J226" s="208"/>
      <c r="K226" s="208"/>
      <c r="L226" s="208"/>
      <c r="M226" s="208"/>
      <c r="N226" s="208"/>
      <c r="O226" s="208"/>
      <c r="P226" s="208"/>
      <c r="Q226" s="208"/>
      <c r="R226" s="208"/>
      <c r="S226" s="208"/>
      <c r="T226" s="208"/>
      <c r="U226" s="208"/>
    </row>
    <row r="227" spans="1:21" ht="12.75" customHeight="1" x14ac:dyDescent="0.2">
      <c r="A227" s="217"/>
      <c r="B227" s="217"/>
      <c r="C227" s="243"/>
      <c r="D227" s="208"/>
      <c r="E227" s="208"/>
      <c r="F227" s="208"/>
      <c r="G227" s="208"/>
      <c r="H227" s="208"/>
      <c r="I227" s="208"/>
      <c r="J227" s="208"/>
      <c r="K227" s="208"/>
      <c r="L227" s="208"/>
      <c r="M227" s="208"/>
      <c r="N227" s="208"/>
      <c r="O227" s="208"/>
      <c r="P227" s="208"/>
      <c r="Q227" s="208"/>
      <c r="R227" s="208"/>
      <c r="S227" s="208"/>
      <c r="T227" s="208"/>
      <c r="U227" s="208"/>
    </row>
    <row r="228" spans="1:21" ht="12.75" customHeight="1" x14ac:dyDescent="0.2">
      <c r="A228" s="217"/>
      <c r="B228" s="217"/>
      <c r="C228" s="243"/>
      <c r="D228" s="208"/>
      <c r="E228" s="208"/>
      <c r="F228" s="208"/>
      <c r="G228" s="208"/>
      <c r="H228" s="208"/>
      <c r="I228" s="208"/>
      <c r="J228" s="208"/>
      <c r="K228" s="208"/>
      <c r="L228" s="208"/>
      <c r="M228" s="208"/>
      <c r="N228" s="208"/>
      <c r="O228" s="208"/>
      <c r="P228" s="208"/>
      <c r="Q228" s="208"/>
      <c r="R228" s="208"/>
      <c r="S228" s="208"/>
      <c r="T228" s="208"/>
      <c r="U228" s="208"/>
    </row>
    <row r="229" spans="1:21" ht="12.75" customHeight="1" x14ac:dyDescent="0.2">
      <c r="A229" s="217"/>
      <c r="B229" s="217"/>
      <c r="C229" s="243"/>
      <c r="D229" s="208"/>
      <c r="E229" s="208"/>
      <c r="F229" s="208"/>
      <c r="G229" s="208"/>
      <c r="H229" s="208"/>
      <c r="I229" s="208"/>
      <c r="J229" s="208"/>
      <c r="K229" s="208"/>
      <c r="L229" s="208"/>
      <c r="M229" s="208"/>
      <c r="N229" s="208"/>
      <c r="O229" s="208"/>
      <c r="P229" s="208"/>
      <c r="Q229" s="208"/>
      <c r="R229" s="208"/>
      <c r="S229" s="208"/>
      <c r="T229" s="208"/>
      <c r="U229" s="208"/>
    </row>
    <row r="230" spans="1:21" ht="12.75" customHeight="1" x14ac:dyDescent="0.2">
      <c r="A230" s="217"/>
      <c r="B230" s="217"/>
      <c r="C230" s="243"/>
      <c r="D230" s="208"/>
      <c r="E230" s="208"/>
      <c r="F230" s="208"/>
      <c r="G230" s="208"/>
      <c r="H230" s="208"/>
      <c r="I230" s="208"/>
      <c r="J230" s="208"/>
      <c r="K230" s="208"/>
      <c r="L230" s="208"/>
      <c r="M230" s="208"/>
      <c r="N230" s="208"/>
      <c r="O230" s="208"/>
      <c r="P230" s="208"/>
      <c r="Q230" s="208"/>
      <c r="R230" s="208"/>
      <c r="S230" s="208"/>
      <c r="T230" s="208"/>
      <c r="U230" s="208"/>
    </row>
    <row r="231" spans="1:21" ht="12.75" customHeight="1" x14ac:dyDescent="0.2">
      <c r="A231" s="217"/>
      <c r="B231" s="217"/>
      <c r="C231" s="243"/>
      <c r="D231" s="208"/>
      <c r="E231" s="208"/>
      <c r="F231" s="208"/>
      <c r="G231" s="208"/>
      <c r="H231" s="208"/>
      <c r="I231" s="208"/>
      <c r="J231" s="208"/>
      <c r="K231" s="208"/>
      <c r="L231" s="208"/>
      <c r="M231" s="208"/>
      <c r="N231" s="208"/>
      <c r="O231" s="208"/>
      <c r="P231" s="208"/>
      <c r="Q231" s="208"/>
      <c r="R231" s="208"/>
      <c r="S231" s="208"/>
      <c r="T231" s="208"/>
      <c r="U231" s="208"/>
    </row>
    <row r="232" spans="1:21" ht="12.75" customHeight="1" x14ac:dyDescent="0.2">
      <c r="A232" s="217"/>
      <c r="B232" s="217"/>
      <c r="C232" s="243"/>
      <c r="D232" s="208"/>
      <c r="E232" s="208"/>
      <c r="F232" s="208"/>
      <c r="G232" s="208"/>
      <c r="H232" s="208"/>
      <c r="I232" s="208"/>
      <c r="J232" s="208"/>
      <c r="K232" s="208"/>
      <c r="L232" s="208"/>
      <c r="M232" s="208"/>
      <c r="N232" s="208"/>
      <c r="O232" s="208"/>
      <c r="P232" s="208"/>
      <c r="Q232" s="208"/>
      <c r="R232" s="208"/>
      <c r="S232" s="208"/>
      <c r="T232" s="208"/>
      <c r="U232" s="208"/>
    </row>
    <row r="233" spans="1:21" ht="12.75" customHeight="1" x14ac:dyDescent="0.2">
      <c r="A233" s="217"/>
      <c r="B233" s="217"/>
      <c r="C233" s="243"/>
      <c r="D233" s="208"/>
      <c r="E233" s="208"/>
      <c r="F233" s="208"/>
      <c r="G233" s="208"/>
      <c r="H233" s="208"/>
      <c r="I233" s="208"/>
      <c r="J233" s="208"/>
      <c r="K233" s="208"/>
      <c r="L233" s="208"/>
      <c r="M233" s="208"/>
      <c r="N233" s="208"/>
      <c r="O233" s="208"/>
      <c r="P233" s="208"/>
      <c r="Q233" s="208"/>
      <c r="R233" s="208"/>
      <c r="S233" s="208"/>
      <c r="T233" s="208"/>
      <c r="U233" s="208"/>
    </row>
    <row r="234" spans="1:21" ht="12.75" customHeight="1" x14ac:dyDescent="0.2">
      <c r="A234" s="217"/>
      <c r="B234" s="217"/>
      <c r="C234" s="243"/>
      <c r="D234" s="208"/>
      <c r="E234" s="208"/>
      <c r="F234" s="208"/>
      <c r="G234" s="208"/>
      <c r="H234" s="208"/>
      <c r="I234" s="208"/>
      <c r="J234" s="208"/>
      <c r="K234" s="208"/>
      <c r="L234" s="208"/>
      <c r="M234" s="208"/>
      <c r="N234" s="208"/>
      <c r="O234" s="208"/>
      <c r="P234" s="208"/>
      <c r="Q234" s="208"/>
      <c r="R234" s="208"/>
      <c r="S234" s="208"/>
      <c r="T234" s="208"/>
      <c r="U234" s="208"/>
    </row>
    <row r="235" spans="1:21" ht="12.75" customHeight="1" x14ac:dyDescent="0.2">
      <c r="A235" s="217"/>
      <c r="B235" s="217"/>
      <c r="C235" s="243"/>
      <c r="D235" s="208"/>
      <c r="E235" s="208"/>
      <c r="F235" s="208"/>
      <c r="G235" s="208"/>
      <c r="H235" s="208"/>
      <c r="I235" s="208"/>
      <c r="J235" s="208"/>
      <c r="K235" s="208"/>
      <c r="L235" s="208"/>
      <c r="M235" s="208"/>
      <c r="N235" s="208"/>
      <c r="O235" s="208"/>
      <c r="P235" s="208"/>
      <c r="Q235" s="208"/>
      <c r="R235" s="208"/>
      <c r="S235" s="208"/>
      <c r="T235" s="208"/>
      <c r="U235" s="208"/>
    </row>
    <row r="236" spans="1:21" ht="12.75" customHeight="1" x14ac:dyDescent="0.2">
      <c r="A236" s="217"/>
      <c r="B236" s="217"/>
      <c r="C236" s="243"/>
      <c r="D236" s="208"/>
      <c r="E236" s="208"/>
      <c r="F236" s="208"/>
      <c r="G236" s="208"/>
      <c r="H236" s="208"/>
      <c r="I236" s="208"/>
      <c r="J236" s="208"/>
      <c r="K236" s="208"/>
      <c r="L236" s="208"/>
      <c r="M236" s="208"/>
      <c r="N236" s="208"/>
      <c r="O236" s="208"/>
      <c r="P236" s="208"/>
      <c r="Q236" s="208"/>
      <c r="R236" s="208"/>
      <c r="S236" s="208"/>
      <c r="T236" s="208"/>
      <c r="U236" s="208"/>
    </row>
    <row r="237" spans="1:21" ht="12.75" customHeight="1" x14ac:dyDescent="0.2">
      <c r="A237" s="217"/>
      <c r="B237" s="217"/>
      <c r="C237" s="243"/>
      <c r="D237" s="208"/>
      <c r="E237" s="208"/>
      <c r="F237" s="208"/>
      <c r="G237" s="208"/>
      <c r="H237" s="208"/>
      <c r="I237" s="208"/>
      <c r="J237" s="208"/>
      <c r="K237" s="208"/>
      <c r="L237" s="208"/>
      <c r="M237" s="208"/>
      <c r="N237" s="208"/>
      <c r="O237" s="208"/>
      <c r="P237" s="208"/>
      <c r="Q237" s="208"/>
      <c r="R237" s="208"/>
      <c r="S237" s="208"/>
      <c r="T237" s="208"/>
      <c r="U237" s="208"/>
    </row>
    <row r="238" spans="1:21" ht="12.75" customHeight="1" x14ac:dyDescent="0.2">
      <c r="A238" s="217"/>
      <c r="B238" s="217"/>
      <c r="C238" s="243"/>
      <c r="D238" s="208"/>
      <c r="E238" s="208"/>
      <c r="F238" s="208"/>
      <c r="G238" s="208"/>
      <c r="H238" s="208"/>
      <c r="I238" s="208"/>
      <c r="J238" s="208"/>
      <c r="K238" s="208"/>
      <c r="L238" s="208"/>
      <c r="M238" s="208"/>
      <c r="N238" s="208"/>
      <c r="O238" s="208"/>
      <c r="P238" s="208"/>
      <c r="Q238" s="208"/>
      <c r="R238" s="208"/>
      <c r="S238" s="208"/>
      <c r="T238" s="208"/>
      <c r="U238" s="208"/>
    </row>
    <row r="239" spans="1:21" ht="12.75" customHeight="1" x14ac:dyDescent="0.2">
      <c r="A239" s="217"/>
      <c r="B239" s="217"/>
      <c r="C239" s="243"/>
      <c r="D239" s="208"/>
      <c r="E239" s="208"/>
      <c r="F239" s="208"/>
      <c r="G239" s="208"/>
      <c r="H239" s="208"/>
      <c r="I239" s="208"/>
      <c r="J239" s="208"/>
      <c r="K239" s="208"/>
      <c r="L239" s="208"/>
      <c r="M239" s="208"/>
      <c r="N239" s="208"/>
      <c r="O239" s="208"/>
      <c r="P239" s="208"/>
      <c r="Q239" s="208"/>
      <c r="R239" s="208"/>
      <c r="S239" s="208"/>
      <c r="T239" s="208"/>
      <c r="U239" s="208"/>
    </row>
    <row r="240" spans="1:21" ht="12.75" customHeight="1" x14ac:dyDescent="0.2">
      <c r="A240" s="217"/>
      <c r="B240" s="217"/>
      <c r="C240" s="243"/>
      <c r="D240" s="208"/>
      <c r="E240" s="208"/>
      <c r="F240" s="208"/>
      <c r="G240" s="208"/>
      <c r="H240" s="208"/>
      <c r="I240" s="208"/>
      <c r="J240" s="208"/>
      <c r="K240" s="208"/>
      <c r="L240" s="208"/>
      <c r="M240" s="208"/>
      <c r="N240" s="208"/>
      <c r="O240" s="208"/>
      <c r="P240" s="208"/>
      <c r="Q240" s="208"/>
      <c r="R240" s="208"/>
      <c r="S240" s="208"/>
      <c r="T240" s="208"/>
      <c r="U240" s="208"/>
    </row>
    <row r="241" spans="1:21" ht="12.75" customHeight="1" x14ac:dyDescent="0.2">
      <c r="A241" s="217"/>
      <c r="B241" s="217"/>
      <c r="C241" s="243"/>
      <c r="D241" s="208"/>
      <c r="E241" s="208"/>
      <c r="F241" s="208"/>
      <c r="G241" s="208"/>
      <c r="H241" s="208"/>
      <c r="I241" s="208"/>
      <c r="J241" s="208"/>
      <c r="K241" s="208"/>
      <c r="L241" s="208"/>
      <c r="M241" s="208"/>
      <c r="N241" s="208"/>
      <c r="O241" s="208"/>
      <c r="P241" s="208"/>
      <c r="Q241" s="208"/>
      <c r="R241" s="208"/>
      <c r="S241" s="208"/>
      <c r="T241" s="208"/>
      <c r="U241" s="208"/>
    </row>
    <row r="242" spans="1:21" ht="12.75" customHeight="1" x14ac:dyDescent="0.2">
      <c r="A242" s="217"/>
      <c r="B242" s="217"/>
      <c r="C242" s="243"/>
      <c r="D242" s="208"/>
      <c r="E242" s="208"/>
      <c r="F242" s="208"/>
      <c r="G242" s="208"/>
      <c r="H242" s="208"/>
      <c r="I242" s="208"/>
      <c r="J242" s="208"/>
      <c r="K242" s="208"/>
      <c r="L242" s="208"/>
      <c r="M242" s="208"/>
      <c r="N242" s="208"/>
      <c r="O242" s="208"/>
      <c r="P242" s="208"/>
      <c r="Q242" s="208"/>
      <c r="R242" s="208"/>
      <c r="S242" s="208"/>
      <c r="T242" s="208"/>
      <c r="U242" s="208"/>
    </row>
    <row r="243" spans="1:21" ht="12.75" customHeight="1" x14ac:dyDescent="0.2">
      <c r="A243" s="217"/>
      <c r="B243" s="217"/>
      <c r="C243" s="243"/>
      <c r="D243" s="208"/>
      <c r="E243" s="208"/>
      <c r="F243" s="208"/>
      <c r="G243" s="208"/>
      <c r="H243" s="208"/>
      <c r="I243" s="208"/>
      <c r="J243" s="208"/>
      <c r="K243" s="208"/>
      <c r="L243" s="208"/>
      <c r="M243" s="208"/>
      <c r="N243" s="208"/>
      <c r="O243" s="208"/>
      <c r="P243" s="208"/>
      <c r="Q243" s="208"/>
      <c r="R243" s="208"/>
      <c r="S243" s="208"/>
      <c r="T243" s="208"/>
      <c r="U243" s="208"/>
    </row>
    <row r="244" spans="1:21" ht="12.75" customHeight="1" x14ac:dyDescent="0.2">
      <c r="A244" s="217"/>
      <c r="B244" s="217"/>
      <c r="C244" s="243"/>
      <c r="D244" s="208"/>
      <c r="E244" s="208"/>
      <c r="F244" s="208"/>
      <c r="G244" s="208"/>
      <c r="H244" s="208"/>
      <c r="I244" s="208"/>
      <c r="J244" s="208"/>
      <c r="K244" s="208"/>
      <c r="L244" s="208"/>
      <c r="M244" s="208"/>
      <c r="N244" s="208"/>
      <c r="O244" s="208"/>
      <c r="P244" s="208"/>
      <c r="Q244" s="208"/>
      <c r="R244" s="208"/>
      <c r="S244" s="208"/>
      <c r="T244" s="208"/>
      <c r="U244" s="208"/>
    </row>
    <row r="245" spans="1:21" ht="12.75" customHeight="1" x14ac:dyDescent="0.2">
      <c r="A245" s="217"/>
      <c r="B245" s="217"/>
      <c r="C245" s="243"/>
      <c r="D245" s="208"/>
      <c r="E245" s="208"/>
      <c r="F245" s="208"/>
      <c r="G245" s="208"/>
      <c r="H245" s="208"/>
      <c r="I245" s="208"/>
      <c r="J245" s="208"/>
      <c r="K245" s="208"/>
      <c r="L245" s="208"/>
      <c r="M245" s="208"/>
      <c r="N245" s="208"/>
      <c r="O245" s="208"/>
      <c r="P245" s="208"/>
      <c r="Q245" s="208"/>
      <c r="R245" s="208"/>
      <c r="S245" s="208"/>
      <c r="T245" s="208"/>
      <c r="U245" s="208"/>
    </row>
    <row r="246" spans="1:21" ht="12.75" customHeight="1" x14ac:dyDescent="0.2">
      <c r="A246" s="217"/>
      <c r="B246" s="217"/>
      <c r="C246" s="243"/>
      <c r="D246" s="208"/>
      <c r="E246" s="208"/>
      <c r="F246" s="208"/>
      <c r="G246" s="208"/>
      <c r="H246" s="208"/>
      <c r="I246" s="208"/>
      <c r="J246" s="208"/>
      <c r="K246" s="208"/>
      <c r="L246" s="208"/>
      <c r="M246" s="208"/>
      <c r="N246" s="208"/>
      <c r="O246" s="208"/>
      <c r="P246" s="208"/>
      <c r="Q246" s="208"/>
      <c r="R246" s="208"/>
      <c r="S246" s="208"/>
      <c r="T246" s="208"/>
      <c r="U246" s="208"/>
    </row>
    <row r="247" spans="1:21" ht="12.75" customHeight="1" x14ac:dyDescent="0.2">
      <c r="A247" s="217"/>
      <c r="B247" s="217"/>
      <c r="C247" s="243"/>
      <c r="D247" s="208"/>
      <c r="E247" s="208"/>
      <c r="F247" s="208"/>
      <c r="G247" s="208"/>
      <c r="H247" s="208"/>
      <c r="I247" s="208"/>
      <c r="J247" s="208"/>
      <c r="K247" s="208"/>
      <c r="L247" s="208"/>
      <c r="M247" s="208"/>
      <c r="N247" s="208"/>
      <c r="O247" s="208"/>
      <c r="P247" s="208"/>
      <c r="Q247" s="208"/>
      <c r="R247" s="208"/>
      <c r="S247" s="208"/>
      <c r="T247" s="208"/>
      <c r="U247" s="208"/>
    </row>
    <row r="248" spans="1:21" ht="12.75" customHeight="1" x14ac:dyDescent="0.2">
      <c r="A248" s="217"/>
      <c r="B248" s="217"/>
      <c r="C248" s="243"/>
      <c r="D248" s="208"/>
      <c r="E248" s="208"/>
      <c r="F248" s="208"/>
      <c r="G248" s="208"/>
      <c r="H248" s="208"/>
      <c r="I248" s="208"/>
      <c r="J248" s="208"/>
      <c r="K248" s="208"/>
      <c r="L248" s="208"/>
      <c r="M248" s="208"/>
      <c r="N248" s="208"/>
      <c r="O248" s="208"/>
      <c r="P248" s="208"/>
      <c r="Q248" s="208"/>
      <c r="R248" s="208"/>
      <c r="S248" s="208"/>
      <c r="T248" s="208"/>
      <c r="U248" s="208"/>
    </row>
    <row r="249" spans="1:21" ht="12.75" customHeight="1" x14ac:dyDescent="0.2">
      <c r="A249" s="217"/>
      <c r="B249" s="217"/>
      <c r="C249" s="243"/>
      <c r="D249" s="208"/>
      <c r="E249" s="208"/>
      <c r="F249" s="208"/>
      <c r="G249" s="208"/>
      <c r="H249" s="208"/>
      <c r="I249" s="208"/>
      <c r="J249" s="208"/>
      <c r="K249" s="208"/>
      <c r="L249" s="208"/>
      <c r="M249" s="208"/>
      <c r="N249" s="208"/>
      <c r="O249" s="208"/>
      <c r="P249" s="208"/>
      <c r="Q249" s="208"/>
      <c r="R249" s="208"/>
      <c r="S249" s="208"/>
      <c r="T249" s="208"/>
      <c r="U249" s="208"/>
    </row>
    <row r="250" spans="1:21" ht="12.75" customHeight="1" x14ac:dyDescent="0.2">
      <c r="A250" s="217"/>
      <c r="B250" s="217"/>
      <c r="C250" s="243"/>
      <c r="D250" s="208"/>
      <c r="E250" s="208"/>
      <c r="F250" s="208"/>
      <c r="G250" s="208"/>
      <c r="H250" s="208"/>
      <c r="I250" s="208"/>
      <c r="J250" s="208"/>
      <c r="K250" s="208"/>
      <c r="L250" s="208"/>
      <c r="M250" s="208"/>
      <c r="N250" s="208"/>
      <c r="O250" s="208"/>
      <c r="P250" s="208"/>
      <c r="Q250" s="208"/>
      <c r="R250" s="208"/>
      <c r="S250" s="208"/>
      <c r="T250" s="208"/>
      <c r="U250" s="208"/>
    </row>
    <row r="251" spans="1:21" ht="12.75" customHeight="1" x14ac:dyDescent="0.2">
      <c r="A251" s="217"/>
      <c r="B251" s="217"/>
      <c r="C251" s="243"/>
      <c r="D251" s="208"/>
      <c r="E251" s="208"/>
      <c r="F251" s="208"/>
      <c r="G251" s="208"/>
      <c r="H251" s="208"/>
      <c r="I251" s="208"/>
      <c r="J251" s="208"/>
      <c r="K251" s="208"/>
      <c r="L251" s="208"/>
      <c r="M251" s="208"/>
      <c r="N251" s="208"/>
      <c r="O251" s="208"/>
      <c r="P251" s="208"/>
      <c r="Q251" s="208"/>
      <c r="R251" s="208"/>
      <c r="S251" s="208"/>
      <c r="T251" s="208"/>
      <c r="U251" s="208"/>
    </row>
    <row r="252" spans="1:21" ht="12.75" customHeight="1" x14ac:dyDescent="0.2">
      <c r="A252" s="217"/>
      <c r="B252" s="217"/>
      <c r="C252" s="243"/>
      <c r="D252" s="208"/>
      <c r="E252" s="208"/>
      <c r="F252" s="208"/>
      <c r="G252" s="208"/>
      <c r="H252" s="208"/>
      <c r="I252" s="208"/>
      <c r="J252" s="208"/>
      <c r="K252" s="208"/>
      <c r="L252" s="208"/>
      <c r="M252" s="208"/>
      <c r="N252" s="208"/>
      <c r="O252" s="208"/>
      <c r="P252" s="208"/>
      <c r="Q252" s="208"/>
      <c r="R252" s="208"/>
      <c r="S252" s="208"/>
      <c r="T252" s="208"/>
      <c r="U252" s="208"/>
    </row>
    <row r="253" spans="1:21" ht="12.75" customHeight="1" x14ac:dyDescent="0.2">
      <c r="A253" s="217"/>
      <c r="B253" s="217"/>
      <c r="C253" s="243"/>
      <c r="D253" s="208"/>
      <c r="E253" s="208"/>
      <c r="F253" s="208"/>
      <c r="G253" s="208"/>
      <c r="H253" s="208"/>
      <c r="I253" s="208"/>
      <c r="J253" s="208"/>
      <c r="K253" s="208"/>
      <c r="L253" s="208"/>
      <c r="M253" s="208"/>
      <c r="N253" s="208"/>
      <c r="O253" s="208"/>
      <c r="P253" s="208"/>
      <c r="Q253" s="208"/>
      <c r="R253" s="208"/>
      <c r="S253" s="208"/>
      <c r="T253" s="208"/>
      <c r="U253" s="208"/>
    </row>
    <row r="254" spans="1:21" ht="12.75" customHeight="1" x14ac:dyDescent="0.2">
      <c r="A254" s="217"/>
      <c r="B254" s="217"/>
      <c r="C254" s="243"/>
      <c r="D254" s="208"/>
      <c r="E254" s="208"/>
      <c r="F254" s="208"/>
      <c r="G254" s="208"/>
      <c r="H254" s="208"/>
      <c r="I254" s="208"/>
      <c r="J254" s="208"/>
      <c r="K254" s="208"/>
      <c r="L254" s="208"/>
      <c r="M254" s="208"/>
      <c r="N254" s="208"/>
      <c r="O254" s="208"/>
      <c r="P254" s="208"/>
      <c r="Q254" s="208"/>
      <c r="R254" s="208"/>
      <c r="S254" s="208"/>
      <c r="T254" s="208"/>
      <c r="U254" s="208"/>
    </row>
    <row r="255" spans="1:21" ht="12.75" customHeight="1" x14ac:dyDescent="0.2">
      <c r="A255" s="217"/>
      <c r="B255" s="217"/>
      <c r="C255" s="243"/>
      <c r="D255" s="208"/>
      <c r="E255" s="208"/>
      <c r="F255" s="208"/>
      <c r="G255" s="208"/>
      <c r="H255" s="208"/>
      <c r="I255" s="208"/>
      <c r="J255" s="208"/>
      <c r="K255" s="208"/>
      <c r="L255" s="208"/>
      <c r="M255" s="208"/>
      <c r="N255" s="208"/>
      <c r="O255" s="208"/>
      <c r="P255" s="208"/>
      <c r="Q255" s="208"/>
      <c r="R255" s="208"/>
      <c r="S255" s="208"/>
      <c r="T255" s="208"/>
      <c r="U255" s="208"/>
    </row>
    <row r="256" spans="1:21" ht="12.75" customHeight="1" x14ac:dyDescent="0.2">
      <c r="A256" s="217"/>
      <c r="B256" s="217"/>
      <c r="C256" s="243"/>
      <c r="D256" s="208"/>
      <c r="E256" s="208"/>
      <c r="F256" s="208"/>
      <c r="G256" s="208"/>
      <c r="H256" s="208"/>
      <c r="I256" s="208"/>
      <c r="J256" s="208"/>
      <c r="K256" s="208"/>
      <c r="L256" s="208"/>
      <c r="M256" s="208"/>
      <c r="N256" s="208"/>
      <c r="O256" s="208"/>
      <c r="P256" s="208"/>
      <c r="Q256" s="208"/>
      <c r="R256" s="208"/>
      <c r="S256" s="208"/>
      <c r="T256" s="208"/>
      <c r="U256" s="208"/>
    </row>
    <row r="257" spans="1:21" ht="12.75" customHeight="1" x14ac:dyDescent="0.2">
      <c r="A257" s="217"/>
      <c r="B257" s="217"/>
      <c r="C257" s="243"/>
      <c r="D257" s="208"/>
      <c r="E257" s="208"/>
      <c r="F257" s="208"/>
      <c r="G257" s="208"/>
      <c r="H257" s="208"/>
      <c r="I257" s="208"/>
      <c r="J257" s="208"/>
      <c r="K257" s="208"/>
      <c r="L257" s="208"/>
      <c r="M257" s="208"/>
      <c r="N257" s="208"/>
      <c r="O257" s="208"/>
      <c r="P257" s="208"/>
      <c r="Q257" s="208"/>
      <c r="R257" s="208"/>
      <c r="S257" s="208"/>
      <c r="T257" s="208"/>
      <c r="U257" s="208"/>
    </row>
    <row r="258" spans="1:21" ht="12.75" customHeight="1" x14ac:dyDescent="0.2">
      <c r="A258" s="217"/>
      <c r="B258" s="217"/>
      <c r="C258" s="243"/>
      <c r="D258" s="208"/>
      <c r="E258" s="208"/>
      <c r="F258" s="208"/>
      <c r="G258" s="208"/>
      <c r="H258" s="208"/>
      <c r="I258" s="208"/>
      <c r="J258" s="208"/>
      <c r="K258" s="208"/>
      <c r="L258" s="208"/>
      <c r="M258" s="208"/>
      <c r="N258" s="208"/>
      <c r="O258" s="208"/>
      <c r="P258" s="208"/>
      <c r="Q258" s="208"/>
      <c r="R258" s="208"/>
      <c r="S258" s="208"/>
      <c r="T258" s="208"/>
      <c r="U258" s="208"/>
    </row>
    <row r="259" spans="1:21" ht="12.75" customHeight="1" x14ac:dyDescent="0.2">
      <c r="A259" s="217"/>
      <c r="B259" s="217"/>
      <c r="C259" s="243"/>
      <c r="D259" s="208"/>
      <c r="E259" s="208"/>
      <c r="F259" s="208"/>
      <c r="G259" s="208"/>
      <c r="H259" s="208"/>
      <c r="I259" s="208"/>
      <c r="J259" s="208"/>
      <c r="K259" s="208"/>
      <c r="L259" s="208"/>
      <c r="M259" s="208"/>
      <c r="N259" s="208"/>
      <c r="O259" s="208"/>
      <c r="P259" s="208"/>
      <c r="Q259" s="208"/>
      <c r="R259" s="208"/>
      <c r="S259" s="208"/>
      <c r="T259" s="208"/>
      <c r="U259" s="208"/>
    </row>
    <row r="260" spans="1:21" ht="12.75" customHeight="1" x14ac:dyDescent="0.2">
      <c r="A260" s="217"/>
      <c r="B260" s="217"/>
      <c r="C260" s="243"/>
      <c r="D260" s="208"/>
      <c r="E260" s="208"/>
      <c r="F260" s="208"/>
      <c r="G260" s="208"/>
      <c r="H260" s="208"/>
      <c r="I260" s="208"/>
      <c r="J260" s="208"/>
      <c r="K260" s="208"/>
      <c r="L260" s="208"/>
      <c r="M260" s="208"/>
      <c r="N260" s="208"/>
      <c r="O260" s="208"/>
      <c r="P260" s="208"/>
      <c r="Q260" s="208"/>
      <c r="R260" s="208"/>
      <c r="S260" s="208"/>
      <c r="T260" s="208"/>
      <c r="U260" s="208"/>
    </row>
    <row r="261" spans="1:21" ht="12.75" customHeight="1" x14ac:dyDescent="0.2">
      <c r="A261" s="217"/>
      <c r="B261" s="217"/>
      <c r="C261" s="243"/>
      <c r="D261" s="208"/>
      <c r="E261" s="208"/>
      <c r="F261" s="208"/>
      <c r="G261" s="208"/>
      <c r="H261" s="208"/>
      <c r="I261" s="208"/>
      <c r="J261" s="208"/>
      <c r="K261" s="208"/>
      <c r="L261" s="208"/>
      <c r="M261" s="208"/>
      <c r="N261" s="208"/>
      <c r="O261" s="208"/>
      <c r="P261" s="208"/>
      <c r="Q261" s="208"/>
      <c r="R261" s="208"/>
      <c r="S261" s="208"/>
      <c r="T261" s="208"/>
      <c r="U261" s="208"/>
    </row>
    <row r="262" spans="1:21" ht="12.75" customHeight="1" x14ac:dyDescent="0.2">
      <c r="A262" s="217"/>
      <c r="B262" s="217"/>
      <c r="C262" s="243"/>
      <c r="D262" s="208"/>
      <c r="E262" s="208"/>
      <c r="F262" s="208"/>
      <c r="G262" s="208"/>
      <c r="H262" s="208"/>
      <c r="I262" s="208"/>
      <c r="J262" s="208"/>
      <c r="K262" s="208"/>
      <c r="L262" s="208"/>
      <c r="M262" s="208"/>
      <c r="N262" s="208"/>
      <c r="O262" s="208"/>
      <c r="P262" s="208"/>
      <c r="Q262" s="208"/>
      <c r="R262" s="208"/>
      <c r="S262" s="208"/>
      <c r="T262" s="208"/>
      <c r="U262" s="208"/>
    </row>
    <row r="263" spans="1:21" ht="12.75" customHeight="1" x14ac:dyDescent="0.2">
      <c r="A263" s="217"/>
      <c r="B263" s="217"/>
      <c r="C263" s="243"/>
      <c r="D263" s="208"/>
      <c r="E263" s="208"/>
      <c r="F263" s="208"/>
      <c r="G263" s="208"/>
      <c r="H263" s="208"/>
      <c r="I263" s="208"/>
      <c r="J263" s="208"/>
      <c r="K263" s="208"/>
      <c r="L263" s="208"/>
      <c r="M263" s="208"/>
      <c r="N263" s="208"/>
      <c r="O263" s="208"/>
      <c r="P263" s="208"/>
      <c r="Q263" s="208"/>
      <c r="R263" s="208"/>
      <c r="S263" s="208"/>
      <c r="T263" s="208"/>
      <c r="U263" s="208"/>
    </row>
    <row r="264" spans="1:21" ht="12.75" customHeight="1" x14ac:dyDescent="0.2">
      <c r="A264" s="217"/>
      <c r="B264" s="217"/>
      <c r="C264" s="243"/>
      <c r="D264" s="208"/>
      <c r="E264" s="208"/>
      <c r="F264" s="208"/>
      <c r="G264" s="208"/>
      <c r="H264" s="208"/>
      <c r="I264" s="208"/>
      <c r="J264" s="208"/>
      <c r="K264" s="208"/>
      <c r="L264" s="208"/>
      <c r="M264" s="208"/>
      <c r="N264" s="208"/>
      <c r="O264" s="208"/>
      <c r="P264" s="208"/>
      <c r="Q264" s="208"/>
      <c r="R264" s="208"/>
      <c r="S264" s="208"/>
      <c r="T264" s="208"/>
      <c r="U264" s="208"/>
    </row>
    <row r="265" spans="1:21" ht="12.75" customHeight="1" x14ac:dyDescent="0.2">
      <c r="A265" s="217"/>
      <c r="B265" s="217"/>
      <c r="C265" s="243"/>
      <c r="D265" s="208"/>
      <c r="E265" s="208"/>
      <c r="F265" s="208"/>
      <c r="G265" s="208"/>
      <c r="H265" s="208"/>
      <c r="I265" s="208"/>
      <c r="J265" s="208"/>
      <c r="K265" s="208"/>
      <c r="L265" s="208"/>
      <c r="M265" s="208"/>
      <c r="N265" s="208"/>
      <c r="O265" s="208"/>
      <c r="P265" s="208"/>
      <c r="Q265" s="208"/>
      <c r="R265" s="208"/>
      <c r="S265" s="208"/>
      <c r="T265" s="208"/>
      <c r="U265" s="208"/>
    </row>
    <row r="266" spans="1:21" ht="12.75" customHeight="1" x14ac:dyDescent="0.2">
      <c r="A266" s="217"/>
      <c r="B266" s="217"/>
      <c r="C266" s="243"/>
      <c r="D266" s="208"/>
      <c r="E266" s="208"/>
      <c r="F266" s="208"/>
      <c r="G266" s="208"/>
      <c r="H266" s="208"/>
      <c r="I266" s="208"/>
      <c r="J266" s="208"/>
      <c r="K266" s="208"/>
      <c r="L266" s="208"/>
      <c r="M266" s="208"/>
      <c r="N266" s="208"/>
      <c r="O266" s="208"/>
      <c r="P266" s="208"/>
      <c r="Q266" s="208"/>
      <c r="R266" s="208"/>
      <c r="S266" s="208"/>
      <c r="T266" s="208"/>
      <c r="U266" s="208"/>
    </row>
    <row r="267" spans="1:21" ht="12.75" customHeight="1" x14ac:dyDescent="0.2">
      <c r="A267" s="217"/>
      <c r="B267" s="217"/>
      <c r="C267" s="243"/>
      <c r="D267" s="208"/>
      <c r="E267" s="208"/>
      <c r="F267" s="208"/>
      <c r="G267" s="208"/>
      <c r="H267" s="208"/>
      <c r="I267" s="208"/>
      <c r="J267" s="208"/>
      <c r="K267" s="208"/>
      <c r="L267" s="208"/>
      <c r="M267" s="208"/>
      <c r="N267" s="208"/>
      <c r="O267" s="208"/>
      <c r="P267" s="208"/>
      <c r="Q267" s="208"/>
      <c r="R267" s="208"/>
      <c r="S267" s="208"/>
      <c r="T267" s="208"/>
      <c r="U267" s="208"/>
    </row>
    <row r="268" spans="1:21" ht="12.75" customHeight="1" x14ac:dyDescent="0.2">
      <c r="A268" s="217"/>
      <c r="B268" s="217"/>
      <c r="C268" s="243"/>
      <c r="D268" s="208"/>
      <c r="E268" s="208"/>
      <c r="F268" s="208"/>
      <c r="G268" s="208"/>
      <c r="H268" s="208"/>
      <c r="I268" s="208"/>
      <c r="J268" s="208"/>
      <c r="K268" s="208"/>
      <c r="L268" s="208"/>
      <c r="M268" s="208"/>
      <c r="N268" s="208"/>
      <c r="O268" s="208"/>
      <c r="P268" s="208"/>
      <c r="Q268" s="208"/>
      <c r="R268" s="208"/>
      <c r="S268" s="208"/>
      <c r="T268" s="208"/>
      <c r="U268" s="208"/>
    </row>
    <row r="269" spans="1:21" ht="12.75" customHeight="1" x14ac:dyDescent="0.2">
      <c r="A269" s="217"/>
      <c r="B269" s="217"/>
      <c r="C269" s="243"/>
      <c r="D269" s="208"/>
      <c r="E269" s="208"/>
      <c r="F269" s="208"/>
      <c r="G269" s="208"/>
      <c r="H269" s="208"/>
      <c r="I269" s="208"/>
      <c r="J269" s="208"/>
      <c r="K269" s="208"/>
      <c r="L269" s="208"/>
      <c r="M269" s="208"/>
      <c r="N269" s="208"/>
      <c r="O269" s="208"/>
      <c r="P269" s="208"/>
      <c r="Q269" s="208"/>
      <c r="R269" s="208"/>
      <c r="S269" s="208"/>
      <c r="T269" s="208"/>
      <c r="U269" s="208"/>
    </row>
    <row r="270" spans="1:21" ht="12.75" customHeight="1" x14ac:dyDescent="0.2">
      <c r="A270" s="217"/>
      <c r="B270" s="217"/>
      <c r="C270" s="243"/>
      <c r="D270" s="208"/>
      <c r="E270" s="208"/>
      <c r="F270" s="208"/>
      <c r="G270" s="208"/>
      <c r="H270" s="208"/>
      <c r="I270" s="208"/>
      <c r="J270" s="208"/>
      <c r="K270" s="208"/>
      <c r="L270" s="208"/>
      <c r="M270" s="208"/>
      <c r="N270" s="208"/>
      <c r="O270" s="208"/>
      <c r="P270" s="208"/>
      <c r="Q270" s="208"/>
      <c r="R270" s="208"/>
      <c r="S270" s="208"/>
      <c r="T270" s="208"/>
      <c r="U270" s="208"/>
    </row>
    <row r="271" spans="1:21" ht="12.75" customHeight="1" x14ac:dyDescent="0.2">
      <c r="A271" s="217"/>
      <c r="B271" s="217"/>
      <c r="C271" s="243"/>
      <c r="D271" s="208"/>
      <c r="E271" s="208"/>
      <c r="F271" s="208"/>
      <c r="G271" s="208"/>
      <c r="H271" s="208"/>
      <c r="I271" s="208"/>
      <c r="J271" s="208"/>
      <c r="K271" s="208"/>
      <c r="L271" s="208"/>
      <c r="M271" s="208"/>
      <c r="N271" s="208"/>
      <c r="O271" s="208"/>
      <c r="P271" s="208"/>
      <c r="Q271" s="208"/>
      <c r="R271" s="208"/>
      <c r="S271" s="208"/>
      <c r="T271" s="208"/>
      <c r="U271" s="208"/>
    </row>
    <row r="272" spans="1:21" ht="12.75" customHeight="1" x14ac:dyDescent="0.2">
      <c r="A272" s="217"/>
      <c r="B272" s="217"/>
      <c r="C272" s="243"/>
      <c r="D272" s="208"/>
      <c r="E272" s="208"/>
      <c r="F272" s="208"/>
      <c r="G272" s="208"/>
      <c r="H272" s="208"/>
      <c r="I272" s="208"/>
      <c r="J272" s="208"/>
      <c r="K272" s="208"/>
      <c r="L272" s="208"/>
      <c r="M272" s="208"/>
      <c r="N272" s="208"/>
      <c r="O272" s="208"/>
      <c r="P272" s="208"/>
      <c r="Q272" s="208"/>
      <c r="R272" s="208"/>
      <c r="S272" s="208"/>
      <c r="T272" s="208"/>
      <c r="U272" s="208"/>
    </row>
    <row r="273" spans="1:21" ht="12.75" customHeight="1" x14ac:dyDescent="0.2">
      <c r="A273" s="217"/>
      <c r="B273" s="217"/>
      <c r="C273" s="243"/>
      <c r="D273" s="208"/>
      <c r="E273" s="208"/>
      <c r="F273" s="208"/>
      <c r="G273" s="208"/>
      <c r="H273" s="208"/>
      <c r="I273" s="208"/>
      <c r="J273" s="208"/>
      <c r="K273" s="208"/>
      <c r="L273" s="208"/>
      <c r="M273" s="208"/>
      <c r="N273" s="208"/>
      <c r="O273" s="208"/>
      <c r="P273" s="208"/>
      <c r="Q273" s="208"/>
      <c r="R273" s="208"/>
      <c r="S273" s="208"/>
      <c r="T273" s="208"/>
      <c r="U273" s="208"/>
    </row>
    <row r="274" spans="1:21" ht="12.75" customHeight="1" x14ac:dyDescent="0.2">
      <c r="A274" s="217"/>
      <c r="B274" s="217"/>
      <c r="C274" s="243"/>
      <c r="D274" s="208"/>
      <c r="E274" s="208"/>
      <c r="F274" s="208"/>
      <c r="G274" s="208"/>
      <c r="H274" s="208"/>
      <c r="I274" s="208"/>
      <c r="J274" s="208"/>
      <c r="K274" s="208"/>
      <c r="L274" s="208"/>
      <c r="M274" s="208"/>
      <c r="N274" s="208"/>
      <c r="O274" s="208"/>
      <c r="P274" s="208"/>
      <c r="Q274" s="208"/>
      <c r="R274" s="208"/>
      <c r="S274" s="208"/>
      <c r="T274" s="208"/>
      <c r="U274" s="208"/>
    </row>
    <row r="275" spans="1:21" ht="12.75" customHeight="1" x14ac:dyDescent="0.2">
      <c r="A275" s="217"/>
      <c r="B275" s="217"/>
      <c r="C275" s="243"/>
      <c r="D275" s="208"/>
      <c r="E275" s="208"/>
      <c r="F275" s="208"/>
      <c r="G275" s="208"/>
      <c r="H275" s="208"/>
      <c r="I275" s="208"/>
      <c r="J275" s="208"/>
      <c r="K275" s="208"/>
      <c r="L275" s="208"/>
      <c r="M275" s="208"/>
      <c r="N275" s="208"/>
      <c r="O275" s="208"/>
      <c r="P275" s="208"/>
      <c r="Q275" s="208"/>
      <c r="R275" s="208"/>
      <c r="S275" s="208"/>
      <c r="T275" s="208"/>
      <c r="U275" s="208"/>
    </row>
    <row r="276" spans="1:21" ht="12.75" customHeight="1" x14ac:dyDescent="0.2">
      <c r="A276" s="217"/>
      <c r="B276" s="217"/>
      <c r="C276" s="243"/>
      <c r="D276" s="208"/>
      <c r="E276" s="208"/>
      <c r="F276" s="208"/>
      <c r="G276" s="208"/>
      <c r="H276" s="208"/>
      <c r="I276" s="208"/>
      <c r="J276" s="208"/>
      <c r="K276" s="208"/>
      <c r="L276" s="208"/>
      <c r="M276" s="208"/>
      <c r="N276" s="208"/>
      <c r="O276" s="208"/>
      <c r="P276" s="208"/>
      <c r="Q276" s="208"/>
      <c r="R276" s="208"/>
      <c r="S276" s="208"/>
      <c r="T276" s="208"/>
      <c r="U276" s="208"/>
    </row>
    <row r="277" spans="1:21" ht="12.75" customHeight="1" x14ac:dyDescent="0.2">
      <c r="A277" s="217"/>
      <c r="B277" s="217"/>
      <c r="C277" s="243"/>
      <c r="D277" s="208"/>
      <c r="E277" s="208"/>
      <c r="F277" s="208"/>
      <c r="G277" s="208"/>
      <c r="H277" s="208"/>
      <c r="I277" s="208"/>
      <c r="J277" s="208"/>
      <c r="K277" s="208"/>
      <c r="L277" s="208"/>
      <c r="M277" s="208"/>
      <c r="N277" s="208"/>
      <c r="O277" s="208"/>
      <c r="P277" s="208"/>
      <c r="Q277" s="208"/>
      <c r="R277" s="208"/>
      <c r="S277" s="208"/>
      <c r="T277" s="208"/>
      <c r="U277" s="208"/>
    </row>
    <row r="278" spans="1:21" ht="12.75" customHeight="1" x14ac:dyDescent="0.2">
      <c r="A278" s="217"/>
      <c r="B278" s="217"/>
      <c r="C278" s="243"/>
      <c r="D278" s="208"/>
      <c r="E278" s="208"/>
      <c r="F278" s="208"/>
      <c r="G278" s="208"/>
      <c r="H278" s="208"/>
      <c r="I278" s="208"/>
      <c r="J278" s="208"/>
      <c r="K278" s="208"/>
      <c r="L278" s="208"/>
      <c r="M278" s="208"/>
      <c r="N278" s="208"/>
      <c r="O278" s="208"/>
      <c r="P278" s="208"/>
      <c r="Q278" s="208"/>
      <c r="R278" s="208"/>
      <c r="S278" s="208"/>
      <c r="T278" s="208"/>
      <c r="U278" s="208"/>
    </row>
    <row r="279" spans="1:21" ht="12.75" customHeight="1" x14ac:dyDescent="0.2">
      <c r="A279" s="217"/>
      <c r="B279" s="217"/>
      <c r="C279" s="243"/>
      <c r="D279" s="208"/>
      <c r="E279" s="208"/>
      <c r="F279" s="208"/>
      <c r="G279" s="208"/>
      <c r="H279" s="208"/>
      <c r="I279" s="208"/>
      <c r="J279" s="208"/>
      <c r="K279" s="208"/>
      <c r="L279" s="208"/>
      <c r="M279" s="208"/>
      <c r="N279" s="208"/>
      <c r="O279" s="208"/>
      <c r="P279" s="208"/>
      <c r="Q279" s="208"/>
      <c r="R279" s="208"/>
      <c r="S279" s="208"/>
      <c r="T279" s="208"/>
      <c r="U279" s="208"/>
    </row>
    <row r="280" spans="1:21" ht="12.75" customHeight="1" x14ac:dyDescent="0.2">
      <c r="A280" s="217"/>
      <c r="B280" s="217"/>
      <c r="C280" s="243"/>
      <c r="D280" s="208"/>
      <c r="E280" s="208"/>
      <c r="F280" s="208"/>
      <c r="G280" s="208"/>
      <c r="H280" s="208"/>
      <c r="I280" s="208"/>
      <c r="J280" s="208"/>
      <c r="K280" s="208"/>
      <c r="L280" s="208"/>
      <c r="M280" s="208"/>
      <c r="N280" s="208"/>
      <c r="O280" s="208"/>
      <c r="P280" s="208"/>
      <c r="Q280" s="208"/>
      <c r="R280" s="208"/>
      <c r="S280" s="208"/>
      <c r="T280" s="208"/>
      <c r="U280" s="208"/>
    </row>
    <row r="281" spans="1:21" ht="12.75" customHeight="1" x14ac:dyDescent="0.2">
      <c r="A281" s="217"/>
      <c r="B281" s="217"/>
      <c r="C281" s="243"/>
      <c r="D281" s="208"/>
      <c r="E281" s="208"/>
      <c r="F281" s="208"/>
      <c r="G281" s="208"/>
      <c r="H281" s="208"/>
      <c r="I281" s="208"/>
      <c r="J281" s="208"/>
      <c r="K281" s="208"/>
      <c r="L281" s="208"/>
      <c r="M281" s="208"/>
      <c r="N281" s="208"/>
      <c r="O281" s="208"/>
      <c r="P281" s="208"/>
      <c r="Q281" s="208"/>
      <c r="R281" s="208"/>
      <c r="S281" s="208"/>
      <c r="T281" s="208"/>
      <c r="U281" s="208"/>
    </row>
    <row r="282" spans="1:21" ht="12.75" customHeight="1" x14ac:dyDescent="0.2">
      <c r="A282" s="217"/>
      <c r="B282" s="217"/>
      <c r="C282" s="243"/>
      <c r="D282" s="208"/>
      <c r="E282" s="208"/>
      <c r="F282" s="208"/>
      <c r="G282" s="208"/>
      <c r="H282" s="208"/>
      <c r="I282" s="208"/>
      <c r="J282" s="208"/>
      <c r="K282" s="208"/>
      <c r="L282" s="208"/>
      <c r="M282" s="208"/>
      <c r="N282" s="208"/>
      <c r="O282" s="208"/>
      <c r="P282" s="208"/>
      <c r="Q282" s="208"/>
      <c r="R282" s="208"/>
      <c r="S282" s="208"/>
      <c r="T282" s="208"/>
      <c r="U282" s="208"/>
    </row>
    <row r="283" spans="1:21" ht="12.75" customHeight="1" x14ac:dyDescent="0.2">
      <c r="A283" s="217"/>
      <c r="B283" s="217"/>
      <c r="C283" s="243"/>
      <c r="D283" s="208"/>
      <c r="E283" s="208"/>
      <c r="F283" s="208"/>
      <c r="G283" s="208"/>
      <c r="H283" s="208"/>
      <c r="I283" s="208"/>
      <c r="J283" s="208"/>
      <c r="K283" s="208"/>
      <c r="L283" s="208"/>
      <c r="M283" s="208"/>
      <c r="N283" s="208"/>
      <c r="O283" s="208"/>
      <c r="P283" s="208"/>
      <c r="Q283" s="208"/>
      <c r="R283" s="208"/>
      <c r="S283" s="208"/>
      <c r="T283" s="208"/>
      <c r="U283" s="208"/>
    </row>
    <row r="284" spans="1:21" ht="12.75" customHeight="1" x14ac:dyDescent="0.2">
      <c r="A284" s="217"/>
      <c r="B284" s="217"/>
      <c r="C284" s="243"/>
      <c r="D284" s="208"/>
      <c r="E284" s="208"/>
      <c r="F284" s="208"/>
      <c r="G284" s="208"/>
      <c r="H284" s="208"/>
      <c r="I284" s="208"/>
      <c r="J284" s="208"/>
      <c r="K284" s="208"/>
      <c r="L284" s="208"/>
      <c r="M284" s="208"/>
      <c r="N284" s="208"/>
      <c r="O284" s="208"/>
      <c r="P284" s="208"/>
      <c r="Q284" s="208"/>
      <c r="R284" s="208"/>
      <c r="S284" s="208"/>
      <c r="T284" s="208"/>
      <c r="U284" s="208"/>
    </row>
    <row r="285" spans="1:21" ht="12.75" customHeight="1" x14ac:dyDescent="0.2">
      <c r="A285" s="217"/>
      <c r="B285" s="217"/>
      <c r="C285" s="243"/>
      <c r="D285" s="208"/>
      <c r="E285" s="208"/>
      <c r="F285" s="208"/>
      <c r="G285" s="208"/>
      <c r="H285" s="208"/>
      <c r="I285" s="208"/>
      <c r="J285" s="208"/>
      <c r="K285" s="208"/>
      <c r="L285" s="208"/>
      <c r="M285" s="208"/>
      <c r="N285" s="208"/>
      <c r="O285" s="208"/>
      <c r="P285" s="208"/>
      <c r="Q285" s="208"/>
      <c r="R285" s="208"/>
      <c r="S285" s="208"/>
      <c r="T285" s="208"/>
      <c r="U285" s="208"/>
    </row>
    <row r="286" spans="1:21" ht="12.75" customHeight="1" x14ac:dyDescent="0.2">
      <c r="A286" s="217"/>
      <c r="B286" s="217"/>
      <c r="C286" s="243"/>
      <c r="D286" s="208"/>
      <c r="E286" s="208"/>
      <c r="F286" s="208"/>
      <c r="G286" s="208"/>
      <c r="H286" s="208"/>
      <c r="I286" s="208"/>
      <c r="J286" s="208"/>
      <c r="K286" s="208"/>
      <c r="L286" s="208"/>
      <c r="M286" s="208"/>
      <c r="N286" s="208"/>
      <c r="O286" s="208"/>
      <c r="P286" s="208"/>
      <c r="Q286" s="208"/>
      <c r="R286" s="208"/>
      <c r="S286" s="208"/>
      <c r="T286" s="208"/>
      <c r="U286" s="208"/>
    </row>
    <row r="287" spans="1:21" ht="12.75" customHeight="1" x14ac:dyDescent="0.2">
      <c r="A287" s="217"/>
      <c r="B287" s="217"/>
      <c r="C287" s="243"/>
      <c r="D287" s="208"/>
      <c r="E287" s="208"/>
      <c r="F287" s="208"/>
      <c r="G287" s="208"/>
      <c r="H287" s="208"/>
      <c r="I287" s="208"/>
      <c r="J287" s="208"/>
      <c r="K287" s="208"/>
      <c r="L287" s="208"/>
      <c r="M287" s="208"/>
      <c r="N287" s="208"/>
      <c r="O287" s="208"/>
      <c r="P287" s="208"/>
      <c r="Q287" s="208"/>
      <c r="R287" s="208"/>
      <c r="S287" s="208"/>
      <c r="T287" s="208"/>
      <c r="U287" s="208"/>
    </row>
    <row r="288" spans="1:21" ht="12.75" customHeight="1" x14ac:dyDescent="0.2">
      <c r="A288" s="217"/>
      <c r="B288" s="217"/>
      <c r="C288" s="243"/>
      <c r="D288" s="208"/>
      <c r="E288" s="208"/>
      <c r="F288" s="208"/>
      <c r="G288" s="208"/>
      <c r="H288" s="208"/>
      <c r="I288" s="208"/>
      <c r="J288" s="208"/>
      <c r="K288" s="208"/>
      <c r="L288" s="208"/>
      <c r="M288" s="208"/>
      <c r="N288" s="208"/>
      <c r="O288" s="208"/>
      <c r="P288" s="208"/>
      <c r="Q288" s="208"/>
      <c r="R288" s="208"/>
      <c r="S288" s="208"/>
      <c r="T288" s="208"/>
      <c r="U288" s="208"/>
    </row>
    <row r="289" spans="1:21" ht="12.75" customHeight="1" x14ac:dyDescent="0.2">
      <c r="A289" s="217"/>
      <c r="B289" s="217"/>
      <c r="C289" s="243"/>
      <c r="D289" s="208"/>
      <c r="E289" s="208"/>
      <c r="F289" s="208"/>
      <c r="G289" s="208"/>
      <c r="H289" s="208"/>
      <c r="I289" s="208"/>
      <c r="J289" s="208"/>
      <c r="K289" s="208"/>
      <c r="L289" s="208"/>
      <c r="M289" s="208"/>
      <c r="N289" s="208"/>
      <c r="O289" s="208"/>
      <c r="P289" s="208"/>
      <c r="Q289" s="208"/>
      <c r="R289" s="208"/>
      <c r="S289" s="208"/>
      <c r="T289" s="208"/>
      <c r="U289" s="208"/>
    </row>
    <row r="290" spans="1:21" ht="12.75" customHeight="1" x14ac:dyDescent="0.2">
      <c r="A290" s="217"/>
      <c r="B290" s="217"/>
      <c r="C290" s="243"/>
      <c r="D290" s="208"/>
      <c r="E290" s="208"/>
      <c r="F290" s="208"/>
      <c r="G290" s="208"/>
      <c r="H290" s="208"/>
      <c r="I290" s="208"/>
      <c r="J290" s="208"/>
      <c r="K290" s="208"/>
      <c r="L290" s="208"/>
      <c r="M290" s="208"/>
      <c r="N290" s="208"/>
      <c r="O290" s="208"/>
      <c r="P290" s="208"/>
      <c r="Q290" s="208"/>
      <c r="R290" s="208"/>
      <c r="S290" s="208"/>
      <c r="T290" s="208"/>
      <c r="U290" s="208"/>
    </row>
    <row r="291" spans="1:21" ht="12.75" customHeight="1" x14ac:dyDescent="0.2">
      <c r="A291" s="217"/>
      <c r="B291" s="217"/>
      <c r="C291" s="243"/>
      <c r="D291" s="208"/>
      <c r="E291" s="208"/>
      <c r="F291" s="208"/>
      <c r="G291" s="208"/>
      <c r="H291" s="208"/>
      <c r="I291" s="208"/>
      <c r="J291" s="208"/>
      <c r="K291" s="208"/>
      <c r="L291" s="208"/>
      <c r="M291" s="208"/>
      <c r="N291" s="208"/>
      <c r="O291" s="208"/>
      <c r="P291" s="208"/>
      <c r="Q291" s="208"/>
      <c r="R291" s="208"/>
      <c r="S291" s="208"/>
      <c r="T291" s="208"/>
      <c r="U291" s="208"/>
    </row>
    <row r="292" spans="1:21" ht="12.75" customHeight="1" x14ac:dyDescent="0.2">
      <c r="A292" s="217"/>
      <c r="B292" s="217"/>
      <c r="C292" s="243"/>
      <c r="D292" s="208"/>
      <c r="E292" s="208"/>
      <c r="F292" s="208"/>
      <c r="G292" s="208"/>
      <c r="H292" s="208"/>
      <c r="I292" s="208"/>
      <c r="J292" s="208"/>
      <c r="K292" s="208"/>
      <c r="L292" s="208"/>
      <c r="M292" s="208"/>
      <c r="N292" s="208"/>
      <c r="O292" s="208"/>
      <c r="P292" s="208"/>
      <c r="Q292" s="208"/>
      <c r="R292" s="208"/>
      <c r="S292" s="208"/>
      <c r="T292" s="208"/>
      <c r="U292" s="208"/>
    </row>
    <row r="293" spans="1:21" ht="12.75" customHeight="1" x14ac:dyDescent="0.2">
      <c r="A293" s="217"/>
      <c r="B293" s="217"/>
      <c r="C293" s="243"/>
      <c r="D293" s="208"/>
      <c r="E293" s="208"/>
      <c r="F293" s="208"/>
      <c r="G293" s="208"/>
      <c r="H293" s="208"/>
      <c r="I293" s="208"/>
      <c r="J293" s="208"/>
      <c r="K293" s="208"/>
      <c r="L293" s="208"/>
      <c r="M293" s="208"/>
      <c r="N293" s="208"/>
      <c r="O293" s="208"/>
      <c r="P293" s="208"/>
      <c r="Q293" s="208"/>
      <c r="R293" s="208"/>
      <c r="S293" s="208"/>
      <c r="T293" s="208"/>
      <c r="U293" s="208"/>
    </row>
    <row r="294" spans="1:21" ht="12.75" customHeight="1" x14ac:dyDescent="0.2">
      <c r="A294" s="217"/>
      <c r="B294" s="217"/>
      <c r="C294" s="243"/>
      <c r="D294" s="208"/>
      <c r="E294" s="208"/>
      <c r="F294" s="208"/>
      <c r="G294" s="208"/>
      <c r="H294" s="208"/>
      <c r="I294" s="208"/>
      <c r="J294" s="208"/>
      <c r="K294" s="208"/>
      <c r="L294" s="208"/>
      <c r="M294" s="208"/>
      <c r="N294" s="208"/>
      <c r="O294" s="208"/>
      <c r="P294" s="208"/>
      <c r="Q294" s="208"/>
      <c r="R294" s="208"/>
      <c r="S294" s="208"/>
      <c r="T294" s="208"/>
      <c r="U294" s="208"/>
    </row>
    <row r="295" spans="1:21" ht="12.75" customHeight="1" x14ac:dyDescent="0.2">
      <c r="A295" s="217"/>
      <c r="B295" s="217"/>
      <c r="C295" s="243"/>
      <c r="D295" s="208"/>
      <c r="E295" s="208"/>
      <c r="F295" s="208"/>
      <c r="G295" s="208"/>
      <c r="H295" s="208"/>
      <c r="I295" s="208"/>
      <c r="J295" s="208"/>
      <c r="K295" s="208"/>
      <c r="L295" s="208"/>
      <c r="M295" s="208"/>
      <c r="N295" s="208"/>
      <c r="O295" s="208"/>
      <c r="P295" s="208"/>
      <c r="Q295" s="208"/>
      <c r="R295" s="208"/>
      <c r="S295" s="208"/>
      <c r="T295" s="208"/>
      <c r="U295" s="208"/>
    </row>
    <row r="296" spans="1:21" ht="12.75" customHeight="1" x14ac:dyDescent="0.2">
      <c r="A296" s="217"/>
      <c r="B296" s="217"/>
      <c r="C296" s="243"/>
      <c r="D296" s="208"/>
      <c r="E296" s="208"/>
      <c r="F296" s="208"/>
      <c r="G296" s="208"/>
      <c r="H296" s="208"/>
      <c r="I296" s="208"/>
      <c r="J296" s="208"/>
      <c r="K296" s="208"/>
      <c r="L296" s="208"/>
      <c r="M296" s="208"/>
      <c r="N296" s="208"/>
      <c r="O296" s="208"/>
      <c r="P296" s="208"/>
      <c r="Q296" s="208"/>
      <c r="R296" s="208"/>
      <c r="S296" s="208"/>
      <c r="T296" s="208"/>
      <c r="U296" s="208"/>
    </row>
    <row r="297" spans="1:21" ht="12.75" customHeight="1" x14ac:dyDescent="0.2">
      <c r="A297" s="217"/>
      <c r="B297" s="217"/>
      <c r="C297" s="243"/>
      <c r="D297" s="208"/>
      <c r="E297" s="208"/>
      <c r="F297" s="208"/>
      <c r="G297" s="208"/>
      <c r="H297" s="208"/>
      <c r="I297" s="208"/>
      <c r="J297" s="208"/>
      <c r="K297" s="208"/>
      <c r="L297" s="208"/>
      <c r="M297" s="208"/>
      <c r="N297" s="208"/>
      <c r="O297" s="208"/>
      <c r="P297" s="208"/>
      <c r="Q297" s="208"/>
      <c r="R297" s="208"/>
      <c r="S297" s="208"/>
      <c r="T297" s="208"/>
      <c r="U297" s="208"/>
    </row>
    <row r="298" spans="1:21" ht="12.75" customHeight="1" x14ac:dyDescent="0.2">
      <c r="A298" s="217"/>
      <c r="B298" s="217"/>
      <c r="C298" s="243"/>
      <c r="D298" s="208"/>
      <c r="E298" s="208"/>
      <c r="F298" s="208"/>
      <c r="G298" s="208"/>
      <c r="H298" s="208"/>
      <c r="I298" s="208"/>
      <c r="J298" s="208"/>
      <c r="K298" s="208"/>
      <c r="L298" s="208"/>
      <c r="M298" s="208"/>
      <c r="N298" s="208"/>
      <c r="O298" s="208"/>
      <c r="P298" s="208"/>
      <c r="Q298" s="208"/>
      <c r="R298" s="208"/>
      <c r="S298" s="208"/>
      <c r="T298" s="208"/>
      <c r="U298" s="208"/>
    </row>
    <row r="299" spans="1:21" ht="12.75" customHeight="1" x14ac:dyDescent="0.2">
      <c r="A299" s="217"/>
      <c r="B299" s="217"/>
      <c r="C299" s="243"/>
      <c r="D299" s="208"/>
      <c r="E299" s="208"/>
      <c r="F299" s="208"/>
      <c r="G299" s="208"/>
      <c r="H299" s="208"/>
      <c r="I299" s="208"/>
      <c r="J299" s="208"/>
      <c r="K299" s="208"/>
      <c r="L299" s="208"/>
      <c r="M299" s="208"/>
      <c r="N299" s="208"/>
      <c r="O299" s="208"/>
      <c r="P299" s="208"/>
      <c r="Q299" s="208"/>
      <c r="R299" s="208"/>
      <c r="S299" s="208"/>
      <c r="T299" s="208"/>
      <c r="U299" s="208"/>
    </row>
    <row r="300" spans="1:21" ht="12.75" customHeight="1" x14ac:dyDescent="0.2">
      <c r="A300" s="217"/>
      <c r="B300" s="217"/>
      <c r="C300" s="243"/>
      <c r="D300" s="208"/>
      <c r="E300" s="208"/>
      <c r="F300" s="208"/>
      <c r="G300" s="208"/>
      <c r="H300" s="208"/>
      <c r="I300" s="208"/>
      <c r="J300" s="208"/>
      <c r="K300" s="208"/>
      <c r="L300" s="208"/>
      <c r="M300" s="208"/>
      <c r="N300" s="208"/>
      <c r="O300" s="208"/>
      <c r="P300" s="208"/>
      <c r="Q300" s="208"/>
      <c r="R300" s="208"/>
      <c r="S300" s="208"/>
      <c r="T300" s="208"/>
      <c r="U300" s="208"/>
    </row>
    <row r="301" spans="1:21" ht="12.75" customHeight="1" x14ac:dyDescent="0.2">
      <c r="A301" s="217"/>
      <c r="B301" s="217"/>
      <c r="C301" s="243"/>
      <c r="D301" s="208"/>
      <c r="E301" s="208"/>
      <c r="F301" s="208"/>
      <c r="G301" s="208"/>
      <c r="H301" s="208"/>
      <c r="I301" s="208"/>
      <c r="J301" s="208"/>
      <c r="K301" s="208"/>
      <c r="L301" s="208"/>
      <c r="M301" s="208"/>
      <c r="N301" s="208"/>
      <c r="O301" s="208"/>
      <c r="P301" s="208"/>
      <c r="Q301" s="208"/>
      <c r="R301" s="208"/>
      <c r="S301" s="208"/>
      <c r="T301" s="208"/>
      <c r="U301" s="208"/>
    </row>
    <row r="302" spans="1:21" ht="12.75" customHeight="1" x14ac:dyDescent="0.2">
      <c r="A302" s="217"/>
      <c r="B302" s="217"/>
      <c r="C302" s="243"/>
      <c r="D302" s="208"/>
      <c r="E302" s="208"/>
      <c r="F302" s="208"/>
      <c r="G302" s="208"/>
      <c r="H302" s="208"/>
      <c r="I302" s="208"/>
      <c r="J302" s="208"/>
      <c r="K302" s="208"/>
      <c r="L302" s="208"/>
      <c r="M302" s="208"/>
      <c r="N302" s="208"/>
      <c r="O302" s="208"/>
      <c r="P302" s="208"/>
      <c r="Q302" s="208"/>
      <c r="R302" s="208"/>
      <c r="S302" s="208"/>
      <c r="T302" s="208"/>
      <c r="U302" s="208"/>
    </row>
    <row r="303" spans="1:21" ht="12.75" customHeight="1" x14ac:dyDescent="0.2">
      <c r="A303" s="217"/>
      <c r="B303" s="217"/>
      <c r="C303" s="243"/>
      <c r="D303" s="208"/>
      <c r="E303" s="208"/>
      <c r="F303" s="208"/>
      <c r="G303" s="208"/>
      <c r="H303" s="208"/>
      <c r="I303" s="208"/>
      <c r="J303" s="208"/>
      <c r="K303" s="208"/>
      <c r="L303" s="208"/>
      <c r="M303" s="208"/>
      <c r="N303" s="208"/>
      <c r="O303" s="208"/>
      <c r="P303" s="208"/>
      <c r="Q303" s="208"/>
      <c r="R303" s="208"/>
      <c r="S303" s="208"/>
      <c r="T303" s="208"/>
      <c r="U303" s="208"/>
    </row>
    <row r="304" spans="1:21" ht="15.75" customHeight="1" x14ac:dyDescent="0.2">
      <c r="C304" s="243"/>
      <c r="D304"/>
      <c r="E304"/>
      <c r="F304"/>
      <c r="G304"/>
      <c r="H304"/>
      <c r="I304"/>
      <c r="J304"/>
      <c r="K304"/>
      <c r="L304"/>
      <c r="M304"/>
      <c r="N304"/>
      <c r="O304"/>
      <c r="P304"/>
      <c r="Q304"/>
      <c r="R304"/>
      <c r="S304"/>
      <c r="T304"/>
      <c r="U304"/>
    </row>
    <row r="305" spans="3:21" ht="15.75" customHeight="1" x14ac:dyDescent="0.2">
      <c r="C305" s="243"/>
      <c r="D305"/>
      <c r="E305"/>
      <c r="F305"/>
      <c r="G305"/>
      <c r="H305"/>
      <c r="I305"/>
      <c r="J305"/>
      <c r="K305"/>
      <c r="L305"/>
      <c r="M305"/>
      <c r="N305"/>
      <c r="O305"/>
      <c r="P305"/>
      <c r="Q305"/>
      <c r="R305"/>
      <c r="S305"/>
      <c r="T305"/>
      <c r="U305"/>
    </row>
    <row r="306" spans="3:21" ht="15.75" customHeight="1" x14ac:dyDescent="0.2">
      <c r="C306" s="243"/>
      <c r="D306"/>
      <c r="E306"/>
      <c r="F306"/>
      <c r="G306"/>
      <c r="H306"/>
      <c r="I306"/>
      <c r="J306"/>
      <c r="K306"/>
      <c r="L306"/>
      <c r="M306"/>
      <c r="N306"/>
      <c r="O306"/>
      <c r="P306"/>
      <c r="Q306"/>
      <c r="R306"/>
      <c r="S306"/>
      <c r="T306"/>
      <c r="U306"/>
    </row>
    <row r="307" spans="3:21" ht="15.75" customHeight="1" x14ac:dyDescent="0.2">
      <c r="C307" s="243"/>
      <c r="D307"/>
      <c r="E307"/>
      <c r="F307"/>
      <c r="G307"/>
      <c r="H307"/>
      <c r="I307"/>
      <c r="J307"/>
      <c r="K307"/>
      <c r="L307"/>
      <c r="M307"/>
      <c r="N307"/>
      <c r="O307"/>
      <c r="P307"/>
      <c r="Q307"/>
      <c r="R307"/>
      <c r="S307"/>
      <c r="T307"/>
      <c r="U307"/>
    </row>
    <row r="308" spans="3:21" ht="15.75" customHeight="1" x14ac:dyDescent="0.2">
      <c r="C308" s="243"/>
      <c r="D308"/>
      <c r="E308"/>
      <c r="F308"/>
      <c r="G308"/>
      <c r="H308"/>
      <c r="I308"/>
      <c r="J308"/>
      <c r="K308"/>
      <c r="L308"/>
      <c r="M308"/>
      <c r="N308"/>
      <c r="O308"/>
      <c r="P308"/>
      <c r="Q308"/>
      <c r="R308"/>
      <c r="S308"/>
      <c r="T308"/>
      <c r="U308"/>
    </row>
    <row r="309" spans="3:21" ht="15.75" customHeight="1" x14ac:dyDescent="0.2">
      <c r="C309" s="243"/>
      <c r="D309"/>
      <c r="E309"/>
      <c r="F309"/>
      <c r="G309"/>
      <c r="H309"/>
      <c r="I309"/>
      <c r="J309"/>
      <c r="K309"/>
      <c r="L309"/>
      <c r="M309"/>
      <c r="N309"/>
      <c r="O309"/>
      <c r="P309"/>
      <c r="Q309"/>
      <c r="R309"/>
      <c r="S309"/>
      <c r="T309"/>
      <c r="U309"/>
    </row>
    <row r="310" spans="3:21" ht="15.75" customHeight="1" x14ac:dyDescent="0.2">
      <c r="C310" s="243"/>
      <c r="D310"/>
      <c r="E310"/>
      <c r="F310"/>
      <c r="G310"/>
      <c r="H310"/>
      <c r="I310"/>
      <c r="J310"/>
      <c r="K310"/>
      <c r="L310"/>
      <c r="M310"/>
      <c r="N310"/>
      <c r="O310"/>
      <c r="P310"/>
      <c r="Q310"/>
      <c r="R310"/>
      <c r="S310"/>
      <c r="T310"/>
      <c r="U310"/>
    </row>
    <row r="311" spans="3:21" ht="15.75" customHeight="1" x14ac:dyDescent="0.2">
      <c r="C311" s="243"/>
      <c r="D311"/>
      <c r="E311"/>
      <c r="F311"/>
      <c r="G311"/>
      <c r="H311"/>
      <c r="I311"/>
      <c r="J311"/>
      <c r="K311"/>
      <c r="L311"/>
      <c r="M311"/>
      <c r="N311"/>
      <c r="O311"/>
      <c r="P311"/>
      <c r="Q311"/>
      <c r="R311"/>
      <c r="S311"/>
      <c r="T311"/>
      <c r="U311"/>
    </row>
    <row r="312" spans="3:21" ht="15.75" customHeight="1" x14ac:dyDescent="0.2">
      <c r="C312" s="243"/>
      <c r="D312"/>
      <c r="E312"/>
      <c r="F312"/>
      <c r="G312"/>
      <c r="H312"/>
      <c r="I312"/>
      <c r="J312"/>
      <c r="K312"/>
      <c r="L312"/>
      <c r="M312"/>
      <c r="N312"/>
      <c r="O312"/>
      <c r="P312"/>
      <c r="Q312"/>
      <c r="R312"/>
      <c r="S312"/>
      <c r="T312"/>
      <c r="U312"/>
    </row>
    <row r="313" spans="3:21" ht="15.75" customHeight="1" x14ac:dyDescent="0.2">
      <c r="C313" s="243"/>
      <c r="D313"/>
      <c r="E313"/>
      <c r="F313"/>
      <c r="G313"/>
      <c r="H313"/>
      <c r="I313"/>
      <c r="J313"/>
      <c r="K313"/>
      <c r="L313"/>
      <c r="M313"/>
      <c r="N313"/>
      <c r="O313"/>
      <c r="P313"/>
      <c r="Q313"/>
      <c r="R313"/>
      <c r="S313"/>
      <c r="T313"/>
      <c r="U313"/>
    </row>
    <row r="314" spans="3:21" ht="15.75" customHeight="1" x14ac:dyDescent="0.2">
      <c r="C314" s="243"/>
      <c r="D314"/>
      <c r="E314"/>
      <c r="F314"/>
      <c r="G314"/>
      <c r="H314"/>
      <c r="I314"/>
      <c r="J314"/>
      <c r="K314"/>
      <c r="L314"/>
      <c r="M314"/>
      <c r="N314"/>
      <c r="O314"/>
      <c r="P314"/>
      <c r="Q314"/>
      <c r="R314"/>
      <c r="S314"/>
      <c r="T314"/>
      <c r="U314"/>
    </row>
    <row r="315" spans="3:21" ht="15.75" customHeight="1" x14ac:dyDescent="0.2">
      <c r="C315" s="243"/>
      <c r="D315"/>
      <c r="E315"/>
      <c r="F315"/>
      <c r="G315"/>
      <c r="H315"/>
      <c r="I315"/>
      <c r="J315"/>
      <c r="K315"/>
      <c r="L315"/>
      <c r="M315"/>
      <c r="N315"/>
      <c r="O315"/>
      <c r="P315"/>
      <c r="Q315"/>
      <c r="R315"/>
      <c r="S315"/>
      <c r="T315"/>
      <c r="U315"/>
    </row>
    <row r="316" spans="3:21" ht="15.75" customHeight="1" x14ac:dyDescent="0.2">
      <c r="C316" s="243"/>
      <c r="D316"/>
      <c r="E316"/>
      <c r="F316"/>
      <c r="G316"/>
      <c r="H316"/>
      <c r="I316"/>
      <c r="J316"/>
      <c r="K316"/>
      <c r="L316"/>
      <c r="M316"/>
      <c r="N316"/>
      <c r="O316"/>
      <c r="P316"/>
      <c r="Q316"/>
      <c r="R316"/>
      <c r="S316"/>
      <c r="T316"/>
      <c r="U316"/>
    </row>
    <row r="317" spans="3:21" ht="15.75" customHeight="1" x14ac:dyDescent="0.2">
      <c r="C317" s="243"/>
      <c r="D317"/>
      <c r="E317"/>
      <c r="F317"/>
      <c r="G317"/>
      <c r="H317"/>
      <c r="I317"/>
      <c r="J317"/>
      <c r="K317"/>
      <c r="L317"/>
      <c r="M317"/>
      <c r="N317"/>
      <c r="O317"/>
      <c r="P317"/>
      <c r="Q317"/>
      <c r="R317"/>
      <c r="S317"/>
      <c r="T317"/>
      <c r="U317"/>
    </row>
    <row r="318" spans="3:21" ht="15.75" customHeight="1" x14ac:dyDescent="0.2">
      <c r="C318" s="243"/>
      <c r="D318"/>
      <c r="E318"/>
      <c r="F318"/>
      <c r="G318"/>
      <c r="H318"/>
      <c r="I318"/>
      <c r="J318"/>
      <c r="K318"/>
      <c r="L318"/>
      <c r="M318"/>
      <c r="N318"/>
      <c r="O318"/>
      <c r="P318"/>
      <c r="Q318"/>
      <c r="R318"/>
      <c r="S318"/>
      <c r="T318"/>
      <c r="U318"/>
    </row>
    <row r="319" spans="3:21" ht="15.75" customHeight="1" x14ac:dyDescent="0.2">
      <c r="C319" s="243"/>
      <c r="D319"/>
      <c r="E319"/>
      <c r="F319"/>
      <c r="G319"/>
      <c r="H319"/>
      <c r="I319"/>
      <c r="J319"/>
      <c r="K319"/>
      <c r="L319"/>
      <c r="M319"/>
      <c r="N319"/>
      <c r="O319"/>
      <c r="P319"/>
      <c r="Q319"/>
      <c r="R319"/>
      <c r="S319"/>
      <c r="T319"/>
      <c r="U319"/>
    </row>
    <row r="320" spans="3:21" ht="15.75" customHeight="1" x14ac:dyDescent="0.2">
      <c r="C320" s="243"/>
      <c r="D320"/>
      <c r="E320"/>
      <c r="F320"/>
      <c r="G320"/>
      <c r="H320"/>
      <c r="I320"/>
      <c r="J320"/>
      <c r="K320"/>
      <c r="L320"/>
      <c r="M320"/>
      <c r="N320"/>
      <c r="O320"/>
      <c r="P320"/>
      <c r="Q320"/>
      <c r="R320"/>
      <c r="S320"/>
      <c r="T320"/>
      <c r="U320"/>
    </row>
    <row r="321" spans="3:21" ht="15.75" customHeight="1" x14ac:dyDescent="0.2">
      <c r="C321" s="243"/>
      <c r="D321"/>
      <c r="E321"/>
      <c r="F321"/>
      <c r="G321"/>
      <c r="H321"/>
      <c r="I321"/>
      <c r="J321"/>
      <c r="K321"/>
      <c r="L321"/>
      <c r="M321"/>
      <c r="N321"/>
      <c r="O321"/>
      <c r="P321"/>
      <c r="Q321"/>
      <c r="R321"/>
      <c r="S321"/>
      <c r="T321"/>
      <c r="U321"/>
    </row>
    <row r="322" spans="3:21" ht="15.75" customHeight="1" x14ac:dyDescent="0.2">
      <c r="C322" s="243"/>
      <c r="D322"/>
      <c r="E322"/>
      <c r="F322"/>
      <c r="G322"/>
      <c r="H322"/>
      <c r="I322"/>
      <c r="J322"/>
      <c r="K322"/>
      <c r="L322"/>
      <c r="M322"/>
      <c r="N322"/>
      <c r="O322"/>
      <c r="P322"/>
      <c r="Q322"/>
      <c r="R322"/>
      <c r="S322"/>
      <c r="T322"/>
      <c r="U322"/>
    </row>
    <row r="323" spans="3:21" ht="15.75" customHeight="1" x14ac:dyDescent="0.2">
      <c r="C323" s="243"/>
      <c r="D323"/>
      <c r="E323"/>
      <c r="F323"/>
      <c r="G323"/>
      <c r="H323"/>
      <c r="I323"/>
      <c r="J323"/>
      <c r="K323"/>
      <c r="L323"/>
      <c r="M323"/>
      <c r="N323"/>
      <c r="O323"/>
      <c r="P323"/>
      <c r="Q323"/>
      <c r="R323"/>
      <c r="S323"/>
      <c r="T323"/>
      <c r="U323"/>
    </row>
    <row r="324" spans="3:21" ht="15.75" customHeight="1" x14ac:dyDescent="0.2">
      <c r="C324" s="243"/>
      <c r="D324"/>
      <c r="E324"/>
      <c r="F324"/>
      <c r="G324"/>
      <c r="H324"/>
      <c r="I324"/>
      <c r="J324"/>
      <c r="K324"/>
      <c r="L324"/>
      <c r="M324"/>
      <c r="N324"/>
      <c r="O324"/>
      <c r="P324"/>
      <c r="Q324"/>
      <c r="R324"/>
      <c r="S324"/>
      <c r="T324"/>
      <c r="U324"/>
    </row>
    <row r="325" spans="3:21" ht="15.75" customHeight="1" x14ac:dyDescent="0.2">
      <c r="C325" s="243"/>
      <c r="D325"/>
      <c r="E325"/>
      <c r="F325"/>
      <c r="G325"/>
      <c r="H325"/>
      <c r="I325"/>
      <c r="J325"/>
      <c r="K325"/>
      <c r="L325"/>
      <c r="M325"/>
      <c r="N325"/>
      <c r="O325"/>
      <c r="P325"/>
      <c r="Q325"/>
      <c r="R325"/>
      <c r="S325"/>
      <c r="T325"/>
      <c r="U325"/>
    </row>
    <row r="326" spans="3:21" ht="15.75" customHeight="1" x14ac:dyDescent="0.2">
      <c r="C326" s="243"/>
      <c r="D326"/>
      <c r="E326"/>
      <c r="F326"/>
      <c r="G326"/>
      <c r="H326"/>
      <c r="I326"/>
      <c r="J326"/>
      <c r="K326"/>
      <c r="L326"/>
      <c r="M326"/>
      <c r="N326"/>
      <c r="O326"/>
      <c r="P326"/>
      <c r="Q326"/>
      <c r="R326"/>
      <c r="S326"/>
      <c r="T326"/>
      <c r="U326"/>
    </row>
    <row r="327" spans="3:21" ht="15.75" customHeight="1" x14ac:dyDescent="0.2">
      <c r="C327" s="243"/>
      <c r="D327"/>
      <c r="E327"/>
      <c r="F327"/>
      <c r="G327"/>
      <c r="H327"/>
      <c r="I327"/>
      <c r="J327"/>
      <c r="K327"/>
      <c r="L327"/>
      <c r="M327"/>
      <c r="N327"/>
      <c r="O327"/>
      <c r="P327"/>
      <c r="Q327"/>
      <c r="R327"/>
      <c r="S327"/>
      <c r="T327"/>
      <c r="U327"/>
    </row>
    <row r="328" spans="3:21" ht="15.75" customHeight="1" x14ac:dyDescent="0.2">
      <c r="C328" s="243"/>
      <c r="D328"/>
      <c r="E328"/>
      <c r="F328"/>
      <c r="G328"/>
      <c r="H328"/>
      <c r="I328"/>
      <c r="J328"/>
      <c r="K328"/>
      <c r="L328"/>
      <c r="M328"/>
      <c r="N328"/>
      <c r="O328"/>
      <c r="P328"/>
      <c r="Q328"/>
      <c r="R328"/>
      <c r="S328"/>
      <c r="T328"/>
      <c r="U328"/>
    </row>
    <row r="329" spans="3:21" ht="15.75" customHeight="1" x14ac:dyDescent="0.2">
      <c r="C329" s="243"/>
      <c r="D329"/>
      <c r="E329"/>
      <c r="F329"/>
      <c r="G329"/>
      <c r="H329"/>
      <c r="I329"/>
      <c r="J329"/>
      <c r="K329"/>
      <c r="L329"/>
      <c r="M329"/>
      <c r="N329"/>
      <c r="O329"/>
      <c r="P329"/>
      <c r="Q329"/>
      <c r="R329"/>
      <c r="S329"/>
      <c r="T329"/>
      <c r="U329"/>
    </row>
    <row r="330" spans="3:21" ht="15.75" customHeight="1" x14ac:dyDescent="0.2">
      <c r="C330" s="243"/>
      <c r="D330"/>
      <c r="E330"/>
      <c r="F330"/>
      <c r="G330"/>
      <c r="H330"/>
      <c r="I330"/>
      <c r="J330"/>
      <c r="K330"/>
      <c r="L330"/>
      <c r="M330"/>
      <c r="N330"/>
      <c r="O330"/>
      <c r="P330"/>
      <c r="Q330"/>
      <c r="R330"/>
      <c r="S330"/>
      <c r="T330"/>
      <c r="U330"/>
    </row>
    <row r="331" spans="3:21" ht="15.75" customHeight="1" x14ac:dyDescent="0.2">
      <c r="C331" s="243"/>
      <c r="D331"/>
      <c r="E331"/>
      <c r="F331"/>
      <c r="G331"/>
      <c r="H331"/>
      <c r="I331"/>
      <c r="J331"/>
      <c r="K331"/>
      <c r="L331"/>
      <c r="M331"/>
      <c r="N331"/>
      <c r="O331"/>
      <c r="P331"/>
      <c r="Q331"/>
      <c r="R331"/>
      <c r="S331"/>
      <c r="T331"/>
      <c r="U331"/>
    </row>
    <row r="332" spans="3:21" ht="15.75" customHeight="1" x14ac:dyDescent="0.2">
      <c r="C332" s="243"/>
      <c r="D332"/>
      <c r="E332"/>
      <c r="F332"/>
      <c r="G332"/>
      <c r="H332"/>
      <c r="I332"/>
      <c r="J332"/>
      <c r="K332"/>
      <c r="L332"/>
      <c r="M332"/>
      <c r="N332"/>
      <c r="O332"/>
      <c r="P332"/>
      <c r="Q332"/>
      <c r="R332"/>
      <c r="S332"/>
      <c r="T332"/>
      <c r="U332"/>
    </row>
    <row r="333" spans="3:21" ht="15.75" customHeight="1" x14ac:dyDescent="0.2">
      <c r="C333" s="243"/>
      <c r="D333"/>
      <c r="E333"/>
      <c r="F333"/>
      <c r="G333"/>
      <c r="H333"/>
      <c r="I333"/>
      <c r="J333"/>
      <c r="K333"/>
      <c r="L333"/>
      <c r="M333"/>
      <c r="N333"/>
      <c r="O333"/>
      <c r="P333"/>
      <c r="Q333"/>
      <c r="R333"/>
      <c r="S333"/>
      <c r="T333"/>
      <c r="U333"/>
    </row>
    <row r="334" spans="3:21" ht="15.75" customHeight="1" x14ac:dyDescent="0.2">
      <c r="C334" s="243"/>
      <c r="D334"/>
      <c r="E334"/>
      <c r="F334"/>
      <c r="G334"/>
      <c r="H334"/>
      <c r="I334"/>
      <c r="J334"/>
      <c r="K334"/>
      <c r="L334"/>
      <c r="M334"/>
      <c r="N334"/>
      <c r="O334"/>
      <c r="P334"/>
      <c r="Q334"/>
      <c r="R334"/>
      <c r="S334"/>
      <c r="T334"/>
      <c r="U334"/>
    </row>
    <row r="335" spans="3:21" ht="15.75" customHeight="1" x14ac:dyDescent="0.2">
      <c r="C335" s="243"/>
      <c r="D335"/>
      <c r="E335"/>
      <c r="F335"/>
      <c r="G335"/>
      <c r="H335"/>
      <c r="I335"/>
      <c r="J335"/>
      <c r="K335"/>
      <c r="L335"/>
      <c r="M335"/>
      <c r="N335"/>
      <c r="O335"/>
      <c r="P335"/>
      <c r="Q335"/>
      <c r="R335"/>
      <c r="S335"/>
      <c r="T335"/>
      <c r="U335"/>
    </row>
    <row r="336" spans="3:21" ht="15.75" customHeight="1" x14ac:dyDescent="0.2">
      <c r="C336" s="243"/>
      <c r="D336"/>
      <c r="E336"/>
      <c r="F336"/>
      <c r="G336"/>
      <c r="H336"/>
      <c r="I336"/>
      <c r="J336"/>
      <c r="K336"/>
      <c r="L336"/>
      <c r="M336"/>
      <c r="N336"/>
      <c r="O336"/>
      <c r="P336"/>
      <c r="Q336"/>
      <c r="R336"/>
      <c r="S336"/>
      <c r="T336"/>
      <c r="U336"/>
    </row>
    <row r="337" spans="3:21" ht="15.75" customHeight="1" x14ac:dyDescent="0.2">
      <c r="C337" s="243"/>
      <c r="D337"/>
      <c r="E337"/>
      <c r="F337"/>
      <c r="G337"/>
      <c r="H337"/>
      <c r="I337"/>
      <c r="J337"/>
      <c r="K337"/>
      <c r="L337"/>
      <c r="M337"/>
      <c r="N337"/>
      <c r="O337"/>
      <c r="P337"/>
      <c r="Q337"/>
      <c r="R337"/>
      <c r="S337"/>
      <c r="T337"/>
      <c r="U337"/>
    </row>
    <row r="338" spans="3:21" ht="15.75" customHeight="1" x14ac:dyDescent="0.2">
      <c r="C338" s="243"/>
      <c r="D338"/>
      <c r="E338"/>
      <c r="F338"/>
      <c r="G338"/>
      <c r="H338"/>
      <c r="I338"/>
      <c r="J338"/>
      <c r="K338"/>
      <c r="L338"/>
      <c r="M338"/>
      <c r="N338"/>
      <c r="O338"/>
      <c r="P338"/>
      <c r="Q338"/>
      <c r="R338"/>
      <c r="S338"/>
      <c r="T338"/>
      <c r="U338"/>
    </row>
    <row r="339" spans="3:21" ht="15.75" customHeight="1" x14ac:dyDescent="0.2">
      <c r="C339" s="243"/>
      <c r="D339"/>
      <c r="E339"/>
      <c r="F339"/>
      <c r="G339"/>
      <c r="H339"/>
      <c r="I339"/>
      <c r="J339"/>
      <c r="K339"/>
      <c r="L339"/>
      <c r="M339"/>
      <c r="N339"/>
      <c r="O339"/>
      <c r="P339"/>
      <c r="Q339"/>
      <c r="R339"/>
      <c r="S339"/>
      <c r="T339"/>
      <c r="U339"/>
    </row>
    <row r="340" spans="3:21" ht="15.75" customHeight="1" x14ac:dyDescent="0.2">
      <c r="C340" s="243"/>
      <c r="D340"/>
      <c r="E340"/>
      <c r="F340"/>
      <c r="G340"/>
      <c r="H340"/>
      <c r="I340"/>
      <c r="J340"/>
      <c r="K340"/>
      <c r="L340"/>
      <c r="M340"/>
      <c r="N340"/>
      <c r="O340"/>
      <c r="P340"/>
      <c r="Q340"/>
      <c r="R340"/>
      <c r="S340"/>
      <c r="T340"/>
      <c r="U340"/>
    </row>
    <row r="341" spans="3:21" ht="15.75" customHeight="1" x14ac:dyDescent="0.2">
      <c r="C341" s="243"/>
      <c r="D341"/>
      <c r="E341"/>
      <c r="F341"/>
      <c r="G341"/>
      <c r="H341"/>
      <c r="I341"/>
      <c r="J341"/>
      <c r="K341"/>
      <c r="L341"/>
      <c r="M341"/>
      <c r="N341"/>
      <c r="O341"/>
      <c r="P341"/>
      <c r="Q341"/>
      <c r="R341"/>
      <c r="S341"/>
      <c r="T341"/>
      <c r="U341"/>
    </row>
    <row r="342" spans="3:21" ht="15.75" customHeight="1" x14ac:dyDescent="0.2">
      <c r="C342" s="243"/>
      <c r="D342"/>
      <c r="E342"/>
      <c r="F342"/>
      <c r="G342"/>
      <c r="H342"/>
      <c r="I342"/>
      <c r="J342"/>
      <c r="K342"/>
      <c r="L342"/>
      <c r="M342"/>
      <c r="N342"/>
      <c r="O342"/>
      <c r="P342"/>
      <c r="Q342"/>
      <c r="R342"/>
      <c r="S342"/>
      <c r="T342"/>
      <c r="U342"/>
    </row>
    <row r="343" spans="3:21" ht="15.75" customHeight="1" x14ac:dyDescent="0.2">
      <c r="C343" s="243"/>
      <c r="D343"/>
      <c r="E343"/>
      <c r="F343"/>
      <c r="G343"/>
      <c r="H343"/>
      <c r="I343"/>
      <c r="J343"/>
      <c r="K343"/>
      <c r="L343"/>
      <c r="M343"/>
      <c r="N343"/>
      <c r="O343"/>
      <c r="P343"/>
      <c r="Q343"/>
      <c r="R343"/>
      <c r="S343"/>
      <c r="T343"/>
      <c r="U343"/>
    </row>
    <row r="344" spans="3:21" ht="15.75" customHeight="1" x14ac:dyDescent="0.2">
      <c r="C344" s="243"/>
      <c r="D344"/>
      <c r="E344"/>
      <c r="F344"/>
      <c r="G344"/>
      <c r="H344"/>
      <c r="I344"/>
      <c r="J344"/>
      <c r="K344"/>
      <c r="L344"/>
      <c r="M344"/>
      <c r="N344"/>
      <c r="O344"/>
      <c r="P344"/>
      <c r="Q344"/>
      <c r="R344"/>
      <c r="S344"/>
      <c r="T344"/>
      <c r="U344"/>
    </row>
    <row r="345" spans="3:21" ht="15.75" customHeight="1" x14ac:dyDescent="0.2">
      <c r="C345" s="243"/>
      <c r="D345"/>
      <c r="E345"/>
      <c r="F345"/>
      <c r="G345"/>
      <c r="H345"/>
      <c r="I345"/>
      <c r="J345"/>
      <c r="K345"/>
      <c r="L345"/>
      <c r="M345"/>
      <c r="N345"/>
      <c r="O345"/>
      <c r="P345"/>
      <c r="Q345"/>
      <c r="R345"/>
      <c r="S345"/>
      <c r="T345"/>
      <c r="U345"/>
    </row>
    <row r="346" spans="3:21" ht="15.75" customHeight="1" x14ac:dyDescent="0.2">
      <c r="C346" s="243"/>
      <c r="D346"/>
      <c r="E346"/>
      <c r="F346"/>
      <c r="G346"/>
      <c r="H346"/>
      <c r="I346"/>
      <c r="J346"/>
      <c r="K346"/>
      <c r="L346"/>
      <c r="M346"/>
      <c r="N346"/>
      <c r="O346"/>
      <c r="P346"/>
      <c r="Q346"/>
      <c r="R346"/>
      <c r="S346"/>
      <c r="T346"/>
      <c r="U346"/>
    </row>
    <row r="347" spans="3:21" ht="15.75" customHeight="1" x14ac:dyDescent="0.2">
      <c r="C347" s="243"/>
      <c r="D347"/>
      <c r="E347"/>
      <c r="F347"/>
      <c r="G347"/>
      <c r="H347"/>
      <c r="I347"/>
      <c r="J347"/>
      <c r="K347"/>
      <c r="L347"/>
      <c r="M347"/>
      <c r="N347"/>
      <c r="O347"/>
      <c r="P347"/>
      <c r="Q347"/>
      <c r="R347"/>
      <c r="S347"/>
      <c r="T347"/>
      <c r="U347"/>
    </row>
    <row r="348" spans="3:21" ht="15.75" customHeight="1" x14ac:dyDescent="0.2">
      <c r="C348" s="243"/>
      <c r="D348"/>
      <c r="E348"/>
      <c r="F348"/>
      <c r="G348"/>
      <c r="H348"/>
      <c r="I348"/>
      <c r="J348"/>
      <c r="K348"/>
      <c r="L348"/>
      <c r="M348"/>
      <c r="N348"/>
      <c r="O348"/>
      <c r="P348"/>
      <c r="Q348"/>
      <c r="R348"/>
      <c r="S348"/>
      <c r="T348"/>
      <c r="U348"/>
    </row>
    <row r="349" spans="3:21" ht="15.75" customHeight="1" x14ac:dyDescent="0.2">
      <c r="C349" s="243"/>
      <c r="D349"/>
      <c r="E349"/>
      <c r="F349"/>
      <c r="G349"/>
      <c r="H349"/>
      <c r="I349"/>
      <c r="J349"/>
      <c r="K349"/>
      <c r="L349"/>
      <c r="M349"/>
      <c r="N349"/>
      <c r="O349"/>
      <c r="P349"/>
      <c r="Q349"/>
      <c r="R349"/>
      <c r="S349"/>
      <c r="T349"/>
      <c r="U349"/>
    </row>
    <row r="350" spans="3:21" ht="15.75" customHeight="1" x14ac:dyDescent="0.2">
      <c r="C350" s="243"/>
      <c r="D350"/>
      <c r="E350"/>
      <c r="F350"/>
      <c r="G350"/>
      <c r="H350"/>
      <c r="I350"/>
      <c r="J350"/>
      <c r="K350"/>
      <c r="L350"/>
      <c r="M350"/>
      <c r="N350"/>
      <c r="O350"/>
      <c r="P350"/>
      <c r="Q350"/>
      <c r="R350"/>
      <c r="S350"/>
      <c r="T350"/>
      <c r="U350"/>
    </row>
    <row r="351" spans="3:21" ht="15.75" customHeight="1" x14ac:dyDescent="0.2">
      <c r="C351" s="243"/>
      <c r="D351"/>
      <c r="E351"/>
      <c r="F351"/>
      <c r="G351"/>
      <c r="H351"/>
      <c r="I351"/>
      <c r="J351"/>
      <c r="K351"/>
      <c r="L351"/>
      <c r="M351"/>
      <c r="N351"/>
      <c r="O351"/>
      <c r="P351"/>
      <c r="Q351"/>
      <c r="R351"/>
      <c r="S351"/>
      <c r="T351"/>
      <c r="U351"/>
    </row>
    <row r="352" spans="3:21" ht="15.75" customHeight="1" x14ac:dyDescent="0.2">
      <c r="C352" s="243"/>
      <c r="D352"/>
      <c r="E352"/>
      <c r="F352"/>
      <c r="G352"/>
      <c r="H352"/>
      <c r="I352"/>
      <c r="J352"/>
      <c r="K352"/>
      <c r="L352"/>
      <c r="M352"/>
      <c r="N352"/>
      <c r="O352"/>
      <c r="P352"/>
      <c r="Q352"/>
      <c r="R352"/>
      <c r="S352"/>
      <c r="T352"/>
      <c r="U352"/>
    </row>
    <row r="353" spans="3:21" ht="15.75" customHeight="1" x14ac:dyDescent="0.2">
      <c r="C353" s="243"/>
      <c r="D353"/>
      <c r="E353"/>
      <c r="F353"/>
      <c r="G353"/>
      <c r="H353"/>
      <c r="I353"/>
      <c r="J353"/>
      <c r="K353"/>
      <c r="L353"/>
      <c r="M353"/>
      <c r="N353"/>
      <c r="O353"/>
      <c r="P353"/>
      <c r="Q353"/>
      <c r="R353"/>
      <c r="S353"/>
      <c r="T353"/>
      <c r="U353"/>
    </row>
    <row r="354" spans="3:21" ht="15.75" customHeight="1" x14ac:dyDescent="0.2">
      <c r="C354" s="243"/>
      <c r="D354"/>
      <c r="E354"/>
      <c r="F354"/>
      <c r="G354"/>
      <c r="H354"/>
      <c r="I354"/>
      <c r="J354"/>
      <c r="K354"/>
      <c r="L354"/>
      <c r="M354"/>
      <c r="N354"/>
      <c r="O354"/>
      <c r="P354"/>
      <c r="Q354"/>
      <c r="R354"/>
      <c r="S354"/>
      <c r="T354"/>
      <c r="U354"/>
    </row>
    <row r="355" spans="3:21" ht="15.75" customHeight="1" x14ac:dyDescent="0.2">
      <c r="C355" s="243"/>
      <c r="D355"/>
      <c r="E355"/>
      <c r="F355"/>
      <c r="G355"/>
      <c r="H355"/>
      <c r="I355"/>
      <c r="J355"/>
      <c r="K355"/>
      <c r="L355"/>
      <c r="M355"/>
      <c r="N355"/>
      <c r="O355"/>
      <c r="P355"/>
      <c r="Q355"/>
      <c r="R355"/>
      <c r="S355"/>
      <c r="T355"/>
      <c r="U355"/>
    </row>
    <row r="356" spans="3:21" ht="15.75" customHeight="1" x14ac:dyDescent="0.2">
      <c r="C356" s="243"/>
      <c r="D356"/>
      <c r="E356"/>
      <c r="F356"/>
      <c r="G356"/>
      <c r="H356"/>
      <c r="I356"/>
      <c r="J356"/>
      <c r="K356"/>
      <c r="L356"/>
      <c r="M356"/>
      <c r="N356"/>
      <c r="O356"/>
      <c r="P356"/>
      <c r="Q356"/>
      <c r="R356"/>
      <c r="S356"/>
      <c r="T356"/>
      <c r="U356"/>
    </row>
    <row r="357" spans="3:21" ht="15.75" customHeight="1" x14ac:dyDescent="0.2">
      <c r="C357" s="243"/>
      <c r="D357"/>
      <c r="E357"/>
      <c r="F357"/>
      <c r="G357"/>
      <c r="H357"/>
      <c r="I357"/>
      <c r="J357"/>
      <c r="K357"/>
      <c r="L357"/>
      <c r="M357"/>
      <c r="N357"/>
      <c r="O357"/>
      <c r="P357"/>
      <c r="Q357"/>
      <c r="R357"/>
      <c r="S357"/>
      <c r="T357"/>
      <c r="U357"/>
    </row>
    <row r="358" spans="3:21" ht="15.75" customHeight="1" x14ac:dyDescent="0.2">
      <c r="C358" s="243"/>
      <c r="D358"/>
      <c r="E358"/>
      <c r="F358"/>
      <c r="G358"/>
      <c r="H358"/>
      <c r="I358"/>
      <c r="J358"/>
      <c r="K358"/>
      <c r="L358"/>
      <c r="M358"/>
      <c r="N358"/>
      <c r="O358"/>
      <c r="P358"/>
      <c r="Q358"/>
      <c r="R358"/>
      <c r="S358"/>
      <c r="T358"/>
      <c r="U358"/>
    </row>
    <row r="359" spans="3:21" ht="15.75" customHeight="1" x14ac:dyDescent="0.2">
      <c r="C359" s="243"/>
      <c r="D359"/>
      <c r="E359"/>
      <c r="F359"/>
      <c r="G359"/>
      <c r="H359"/>
      <c r="I359"/>
      <c r="J359"/>
      <c r="K359"/>
      <c r="L359"/>
      <c r="M359"/>
      <c r="N359"/>
      <c r="O359"/>
      <c r="P359"/>
      <c r="Q359"/>
      <c r="R359"/>
      <c r="S359"/>
      <c r="T359"/>
      <c r="U359"/>
    </row>
    <row r="360" spans="3:21" ht="15.75" customHeight="1" x14ac:dyDescent="0.2">
      <c r="C360" s="243"/>
      <c r="D360"/>
      <c r="E360"/>
      <c r="F360"/>
      <c r="G360"/>
      <c r="H360"/>
      <c r="I360"/>
      <c r="J360"/>
      <c r="K360"/>
      <c r="L360"/>
      <c r="M360"/>
      <c r="N360"/>
      <c r="O360"/>
      <c r="P360"/>
      <c r="Q360"/>
      <c r="R360"/>
      <c r="S360"/>
      <c r="T360"/>
      <c r="U360"/>
    </row>
    <row r="361" spans="3:21" ht="15.75" customHeight="1" x14ac:dyDescent="0.2">
      <c r="C361" s="243"/>
      <c r="D361"/>
      <c r="E361"/>
      <c r="F361"/>
      <c r="G361"/>
      <c r="H361"/>
      <c r="I361"/>
      <c r="J361"/>
      <c r="K361"/>
      <c r="L361"/>
      <c r="M361"/>
      <c r="N361"/>
      <c r="O361"/>
      <c r="P361"/>
      <c r="Q361"/>
      <c r="R361"/>
      <c r="S361"/>
      <c r="T361"/>
      <c r="U361"/>
    </row>
    <row r="362" spans="3:21" ht="15.75" customHeight="1" x14ac:dyDescent="0.2">
      <c r="C362" s="243"/>
      <c r="D362"/>
      <c r="E362"/>
      <c r="F362"/>
      <c r="G362"/>
      <c r="H362"/>
      <c r="I362"/>
      <c r="J362"/>
      <c r="K362"/>
      <c r="L362"/>
      <c r="M362"/>
      <c r="N362"/>
      <c r="O362"/>
      <c r="P362"/>
      <c r="Q362"/>
      <c r="R362"/>
      <c r="S362"/>
      <c r="T362"/>
      <c r="U362"/>
    </row>
    <row r="363" spans="3:21" ht="15.75" customHeight="1" x14ac:dyDescent="0.2">
      <c r="C363" s="243"/>
      <c r="D363"/>
      <c r="E363"/>
      <c r="F363"/>
      <c r="G363"/>
      <c r="H363"/>
      <c r="I363"/>
      <c r="J363"/>
      <c r="K363"/>
      <c r="L363"/>
      <c r="M363"/>
      <c r="N363"/>
      <c r="O363"/>
      <c r="P363"/>
      <c r="Q363"/>
      <c r="R363"/>
      <c r="S363"/>
      <c r="T363"/>
      <c r="U363"/>
    </row>
    <row r="364" spans="3:21" ht="15.75" customHeight="1" x14ac:dyDescent="0.2">
      <c r="C364" s="243"/>
      <c r="D364"/>
      <c r="E364"/>
      <c r="F364"/>
      <c r="G364"/>
      <c r="H364"/>
      <c r="I364"/>
      <c r="J364"/>
      <c r="K364"/>
      <c r="L364"/>
      <c r="M364"/>
      <c r="N364"/>
      <c r="O364"/>
      <c r="P364"/>
      <c r="Q364"/>
      <c r="R364"/>
      <c r="S364"/>
      <c r="T364"/>
      <c r="U364"/>
    </row>
    <row r="365" spans="3:21" ht="15.75" customHeight="1" x14ac:dyDescent="0.2">
      <c r="C365" s="243"/>
      <c r="D365"/>
      <c r="E365"/>
      <c r="F365"/>
      <c r="G365"/>
      <c r="H365"/>
      <c r="I365"/>
      <c r="J365"/>
      <c r="K365"/>
      <c r="L365"/>
      <c r="M365"/>
      <c r="N365"/>
      <c r="O365"/>
      <c r="P365"/>
      <c r="Q365"/>
      <c r="R365"/>
      <c r="S365"/>
      <c r="T365"/>
      <c r="U365"/>
    </row>
    <row r="366" spans="3:21" ht="15.75" customHeight="1" x14ac:dyDescent="0.2">
      <c r="C366" s="243"/>
      <c r="D366"/>
      <c r="E366"/>
      <c r="F366"/>
      <c r="G366"/>
      <c r="H366"/>
      <c r="I366"/>
      <c r="J366"/>
      <c r="K366"/>
      <c r="L366"/>
      <c r="M366"/>
      <c r="N366"/>
      <c r="O366"/>
      <c r="P366"/>
      <c r="Q366"/>
      <c r="R366"/>
      <c r="S366"/>
      <c r="T366"/>
      <c r="U366"/>
    </row>
    <row r="367" spans="3:21" ht="15.75" customHeight="1" x14ac:dyDescent="0.2">
      <c r="C367" s="243"/>
      <c r="D367"/>
      <c r="E367"/>
      <c r="F367"/>
      <c r="G367"/>
      <c r="H367"/>
      <c r="I367"/>
      <c r="J367"/>
      <c r="K367"/>
      <c r="L367"/>
      <c r="M367"/>
      <c r="N367"/>
      <c r="O367"/>
      <c r="P367"/>
      <c r="Q367"/>
      <c r="R367"/>
      <c r="S367"/>
      <c r="T367"/>
      <c r="U367"/>
    </row>
    <row r="368" spans="3:21" ht="15.75" customHeight="1" x14ac:dyDescent="0.2">
      <c r="C368" s="243"/>
      <c r="D368"/>
      <c r="E368"/>
      <c r="F368"/>
      <c r="G368"/>
      <c r="H368"/>
      <c r="I368"/>
      <c r="J368"/>
      <c r="K368"/>
      <c r="L368"/>
      <c r="M368"/>
      <c r="N368"/>
      <c r="O368"/>
      <c r="P368"/>
      <c r="Q368"/>
      <c r="R368"/>
      <c r="S368"/>
      <c r="T368"/>
      <c r="U368"/>
    </row>
    <row r="369" spans="3:21" ht="15.75" customHeight="1" x14ac:dyDescent="0.2">
      <c r="C369" s="243"/>
      <c r="D369"/>
      <c r="E369"/>
      <c r="F369"/>
      <c r="G369"/>
      <c r="H369"/>
      <c r="I369"/>
      <c r="J369"/>
      <c r="K369"/>
      <c r="L369"/>
      <c r="M369"/>
      <c r="N369"/>
      <c r="O369"/>
      <c r="P369"/>
      <c r="Q369"/>
      <c r="R369"/>
      <c r="S369"/>
      <c r="T369"/>
      <c r="U369"/>
    </row>
    <row r="370" spans="3:21" ht="15.75" customHeight="1" x14ac:dyDescent="0.2">
      <c r="C370" s="243"/>
      <c r="D370"/>
      <c r="E370"/>
      <c r="F370"/>
      <c r="G370"/>
      <c r="H370"/>
      <c r="I370"/>
      <c r="J370"/>
      <c r="K370"/>
      <c r="L370"/>
      <c r="M370"/>
      <c r="N370"/>
      <c r="O370"/>
      <c r="P370"/>
      <c r="Q370"/>
      <c r="R370"/>
      <c r="S370"/>
      <c r="T370"/>
      <c r="U370"/>
    </row>
    <row r="371" spans="3:21" ht="15.75" customHeight="1" x14ac:dyDescent="0.2">
      <c r="C371" s="243"/>
      <c r="D371"/>
      <c r="E371"/>
      <c r="F371"/>
      <c r="G371"/>
      <c r="H371"/>
      <c r="I371"/>
      <c r="J371"/>
      <c r="K371"/>
      <c r="L371"/>
      <c r="M371"/>
      <c r="N371"/>
      <c r="O371"/>
      <c r="P371"/>
      <c r="Q371"/>
      <c r="R371"/>
      <c r="S371"/>
      <c r="T371"/>
      <c r="U371"/>
    </row>
    <row r="372" spans="3:21" ht="15.75" customHeight="1" x14ac:dyDescent="0.2">
      <c r="C372" s="243"/>
      <c r="D372"/>
      <c r="E372"/>
      <c r="F372"/>
      <c r="G372"/>
      <c r="H372"/>
      <c r="I372"/>
      <c r="J372"/>
      <c r="K372"/>
      <c r="L372"/>
      <c r="M372"/>
      <c r="N372"/>
      <c r="O372"/>
      <c r="P372"/>
      <c r="Q372"/>
      <c r="R372"/>
      <c r="S372"/>
      <c r="T372"/>
      <c r="U372"/>
    </row>
    <row r="373" spans="3:21" ht="15.75" customHeight="1" x14ac:dyDescent="0.2">
      <c r="C373" s="243"/>
      <c r="D373"/>
      <c r="E373"/>
      <c r="F373"/>
      <c r="G373"/>
      <c r="H373"/>
      <c r="I373"/>
      <c r="J373"/>
      <c r="K373"/>
      <c r="L373"/>
      <c r="M373"/>
      <c r="N373"/>
      <c r="O373"/>
      <c r="P373"/>
      <c r="Q373"/>
      <c r="R373"/>
      <c r="S373"/>
      <c r="T373"/>
      <c r="U373"/>
    </row>
    <row r="374" spans="3:21" ht="15.75" customHeight="1" x14ac:dyDescent="0.2">
      <c r="C374" s="243"/>
      <c r="D374"/>
      <c r="E374"/>
      <c r="F374"/>
      <c r="G374"/>
      <c r="H374"/>
      <c r="I374"/>
      <c r="J374"/>
      <c r="K374"/>
      <c r="L374"/>
      <c r="M374"/>
      <c r="N374"/>
      <c r="O374"/>
      <c r="P374"/>
      <c r="Q374"/>
      <c r="R374"/>
      <c r="S374"/>
      <c r="T374"/>
      <c r="U374"/>
    </row>
    <row r="375" spans="3:21" ht="15.75" customHeight="1" x14ac:dyDescent="0.2">
      <c r="C375" s="243"/>
      <c r="D375"/>
      <c r="E375"/>
      <c r="F375"/>
      <c r="G375"/>
      <c r="H375"/>
      <c r="I375"/>
      <c r="J375"/>
      <c r="K375"/>
      <c r="L375"/>
      <c r="M375"/>
      <c r="N375"/>
      <c r="O375"/>
      <c r="P375"/>
      <c r="Q375"/>
      <c r="R375"/>
      <c r="S375"/>
      <c r="T375"/>
      <c r="U375"/>
    </row>
    <row r="376" spans="3:21" ht="15.75" customHeight="1" x14ac:dyDescent="0.2">
      <c r="C376" s="243"/>
      <c r="D376"/>
      <c r="E376"/>
      <c r="F376"/>
      <c r="G376"/>
      <c r="H376"/>
      <c r="I376"/>
      <c r="J376"/>
      <c r="K376"/>
      <c r="L376"/>
      <c r="M376"/>
      <c r="N376"/>
      <c r="O376"/>
      <c r="P376"/>
      <c r="Q376"/>
      <c r="R376"/>
      <c r="S376"/>
      <c r="T376"/>
      <c r="U376"/>
    </row>
    <row r="377" spans="3:21" ht="15.75" customHeight="1" x14ac:dyDescent="0.2">
      <c r="C377" s="243"/>
      <c r="D377"/>
      <c r="E377"/>
      <c r="F377"/>
      <c r="G377"/>
      <c r="H377"/>
      <c r="I377"/>
      <c r="J377"/>
      <c r="K377"/>
      <c r="L377"/>
      <c r="M377"/>
      <c r="N377"/>
      <c r="O377"/>
      <c r="P377"/>
      <c r="Q377"/>
      <c r="R377"/>
      <c r="S377"/>
      <c r="T377"/>
      <c r="U377"/>
    </row>
    <row r="378" spans="3:21" ht="15.75" customHeight="1" x14ac:dyDescent="0.2">
      <c r="C378" s="243"/>
      <c r="D378"/>
      <c r="E378"/>
      <c r="F378"/>
      <c r="G378"/>
      <c r="H378"/>
      <c r="I378"/>
      <c r="J378"/>
      <c r="K378"/>
      <c r="L378"/>
      <c r="M378"/>
      <c r="N378"/>
      <c r="O378"/>
      <c r="P378"/>
      <c r="Q378"/>
      <c r="R378"/>
      <c r="S378"/>
      <c r="T378"/>
      <c r="U378"/>
    </row>
    <row r="379" spans="3:21" ht="15.75" customHeight="1" x14ac:dyDescent="0.2">
      <c r="C379" s="243"/>
      <c r="D379"/>
      <c r="E379"/>
      <c r="F379"/>
      <c r="G379"/>
      <c r="H379"/>
      <c r="I379"/>
      <c r="J379"/>
      <c r="K379"/>
      <c r="L379"/>
      <c r="M379"/>
      <c r="N379"/>
      <c r="O379"/>
      <c r="P379"/>
      <c r="Q379"/>
      <c r="R379"/>
      <c r="S379"/>
      <c r="T379"/>
      <c r="U379"/>
    </row>
    <row r="380" spans="3:21" ht="15.75" customHeight="1" x14ac:dyDescent="0.2">
      <c r="C380" s="243"/>
      <c r="D380"/>
      <c r="E380"/>
      <c r="F380"/>
      <c r="G380"/>
      <c r="H380"/>
      <c r="I380"/>
      <c r="J380"/>
      <c r="K380"/>
      <c r="L380"/>
      <c r="M380"/>
      <c r="N380"/>
      <c r="O380"/>
      <c r="P380"/>
      <c r="Q380"/>
      <c r="R380"/>
      <c r="S380"/>
      <c r="T380"/>
      <c r="U380"/>
    </row>
    <row r="381" spans="3:21" ht="15.75" customHeight="1" x14ac:dyDescent="0.2">
      <c r="C381" s="243"/>
      <c r="D381"/>
      <c r="E381"/>
      <c r="F381"/>
      <c r="G381"/>
      <c r="H381"/>
      <c r="I381"/>
      <c r="J381"/>
      <c r="K381"/>
      <c r="L381"/>
      <c r="M381"/>
      <c r="N381"/>
      <c r="O381"/>
      <c r="P381"/>
      <c r="Q381"/>
      <c r="R381"/>
      <c r="S381"/>
      <c r="T381"/>
      <c r="U381"/>
    </row>
    <row r="382" spans="3:21" ht="15.75" customHeight="1" x14ac:dyDescent="0.2">
      <c r="C382" s="243"/>
      <c r="D382"/>
      <c r="E382"/>
      <c r="F382"/>
      <c r="G382"/>
      <c r="H382"/>
      <c r="I382"/>
      <c r="J382"/>
      <c r="K382"/>
      <c r="L382"/>
      <c r="M382"/>
      <c r="N382"/>
      <c r="O382"/>
      <c r="P382"/>
      <c r="Q382"/>
      <c r="R382"/>
      <c r="S382"/>
      <c r="T382"/>
      <c r="U382"/>
    </row>
    <row r="383" spans="3:21" ht="15.75" customHeight="1" x14ac:dyDescent="0.2">
      <c r="C383" s="243"/>
      <c r="D383"/>
      <c r="E383"/>
      <c r="F383"/>
      <c r="G383"/>
      <c r="H383"/>
      <c r="I383"/>
      <c r="J383"/>
      <c r="K383"/>
      <c r="L383"/>
      <c r="M383"/>
      <c r="N383"/>
      <c r="O383"/>
      <c r="P383"/>
      <c r="Q383"/>
      <c r="R383"/>
      <c r="S383"/>
      <c r="T383"/>
      <c r="U383"/>
    </row>
    <row r="384" spans="3:21" ht="15.75" customHeight="1" x14ac:dyDescent="0.2">
      <c r="C384" s="243"/>
      <c r="D384"/>
      <c r="E384"/>
      <c r="F384"/>
      <c r="G384"/>
      <c r="H384"/>
      <c r="I384"/>
      <c r="J384"/>
      <c r="K384"/>
      <c r="L384"/>
      <c r="M384"/>
      <c r="N384"/>
      <c r="O384"/>
      <c r="P384"/>
      <c r="Q384"/>
      <c r="R384"/>
      <c r="S384"/>
      <c r="T384"/>
      <c r="U384"/>
    </row>
    <row r="385" spans="3:21" ht="15.75" customHeight="1" x14ac:dyDescent="0.2">
      <c r="C385" s="243"/>
      <c r="D385"/>
      <c r="E385"/>
      <c r="F385"/>
      <c r="G385"/>
      <c r="H385"/>
      <c r="I385"/>
      <c r="J385"/>
      <c r="K385"/>
      <c r="L385"/>
      <c r="M385"/>
      <c r="N385"/>
      <c r="O385"/>
      <c r="P385"/>
      <c r="Q385"/>
      <c r="R385"/>
      <c r="S385"/>
      <c r="T385"/>
      <c r="U385"/>
    </row>
    <row r="386" spans="3:21" ht="15.75" customHeight="1" x14ac:dyDescent="0.2">
      <c r="C386" s="243"/>
      <c r="D386"/>
      <c r="E386"/>
      <c r="F386"/>
      <c r="G386"/>
      <c r="H386"/>
      <c r="I386"/>
      <c r="J386"/>
      <c r="K386"/>
      <c r="L386"/>
      <c r="M386"/>
      <c r="N386"/>
      <c r="O386"/>
      <c r="P386"/>
      <c r="Q386"/>
      <c r="R386"/>
      <c r="S386"/>
      <c r="T386"/>
      <c r="U386"/>
    </row>
    <row r="387" spans="3:21" ht="15.75" customHeight="1" x14ac:dyDescent="0.2">
      <c r="C387" s="243"/>
      <c r="D387"/>
      <c r="E387"/>
      <c r="F387"/>
      <c r="G387"/>
      <c r="H387"/>
      <c r="I387"/>
      <c r="J387"/>
      <c r="K387"/>
      <c r="L387"/>
      <c r="M387"/>
      <c r="N387"/>
      <c r="O387"/>
      <c r="P387"/>
      <c r="Q387"/>
      <c r="R387"/>
      <c r="S387"/>
      <c r="T387"/>
      <c r="U387"/>
    </row>
    <row r="388" spans="3:21" ht="15.75" customHeight="1" x14ac:dyDescent="0.2">
      <c r="C388" s="243"/>
      <c r="D388"/>
      <c r="E388"/>
      <c r="F388"/>
      <c r="G388"/>
      <c r="H388"/>
      <c r="I388"/>
      <c r="J388"/>
      <c r="K388"/>
      <c r="L388"/>
      <c r="M388"/>
      <c r="N388"/>
      <c r="O388"/>
      <c r="P388"/>
      <c r="Q388"/>
      <c r="R388"/>
      <c r="S388"/>
      <c r="T388"/>
      <c r="U388"/>
    </row>
    <row r="389" spans="3:21" ht="15.75" customHeight="1" x14ac:dyDescent="0.2">
      <c r="C389" s="243"/>
      <c r="D389"/>
      <c r="E389"/>
      <c r="F389"/>
      <c r="G389"/>
      <c r="H389"/>
      <c r="I389"/>
      <c r="J389"/>
      <c r="K389"/>
      <c r="L389"/>
      <c r="M389"/>
      <c r="N389"/>
      <c r="O389"/>
      <c r="P389"/>
      <c r="Q389"/>
      <c r="R389"/>
      <c r="S389"/>
      <c r="T389"/>
      <c r="U389"/>
    </row>
    <row r="390" spans="3:21" ht="15.75" customHeight="1" x14ac:dyDescent="0.2">
      <c r="C390" s="243"/>
      <c r="D390"/>
      <c r="E390"/>
      <c r="F390"/>
      <c r="G390"/>
      <c r="H390"/>
      <c r="I390"/>
      <c r="J390"/>
      <c r="K390"/>
      <c r="L390"/>
      <c r="M390"/>
      <c r="N390"/>
      <c r="O390"/>
      <c r="P390"/>
      <c r="Q390"/>
      <c r="R390"/>
      <c r="S390"/>
      <c r="T390"/>
      <c r="U390"/>
    </row>
    <row r="391" spans="3:21" ht="15.75" customHeight="1" x14ac:dyDescent="0.2">
      <c r="C391" s="243"/>
      <c r="D391"/>
      <c r="E391"/>
      <c r="F391"/>
      <c r="G391"/>
      <c r="H391"/>
      <c r="I391"/>
      <c r="J391"/>
      <c r="K391"/>
      <c r="L391"/>
      <c r="M391"/>
      <c r="N391"/>
      <c r="O391"/>
      <c r="P391"/>
      <c r="Q391"/>
      <c r="R391"/>
      <c r="S391"/>
      <c r="T391"/>
      <c r="U391"/>
    </row>
    <row r="392" spans="3:21" ht="15.75" customHeight="1" x14ac:dyDescent="0.2">
      <c r="C392" s="243"/>
      <c r="D392"/>
      <c r="E392"/>
      <c r="F392"/>
      <c r="G392"/>
      <c r="H392"/>
      <c r="I392"/>
      <c r="J392"/>
      <c r="K392"/>
      <c r="L392"/>
      <c r="M392"/>
      <c r="N392"/>
      <c r="O392"/>
      <c r="P392"/>
      <c r="Q392"/>
      <c r="R392"/>
      <c r="S392"/>
      <c r="T392"/>
      <c r="U392"/>
    </row>
    <row r="393" spans="3:21" ht="15.75" customHeight="1" x14ac:dyDescent="0.2">
      <c r="C393" s="243"/>
      <c r="D393"/>
      <c r="E393"/>
      <c r="F393"/>
      <c r="G393"/>
      <c r="H393"/>
      <c r="I393"/>
      <c r="J393"/>
      <c r="K393"/>
      <c r="L393"/>
      <c r="M393"/>
      <c r="N393"/>
      <c r="O393"/>
      <c r="P393"/>
      <c r="Q393"/>
      <c r="R393"/>
      <c r="S393"/>
      <c r="T393"/>
      <c r="U393"/>
    </row>
    <row r="394" spans="3:21" ht="15.75" customHeight="1" x14ac:dyDescent="0.2">
      <c r="C394" s="243"/>
      <c r="D394"/>
      <c r="E394"/>
      <c r="F394"/>
      <c r="G394"/>
      <c r="H394"/>
      <c r="I394"/>
      <c r="J394"/>
      <c r="K394"/>
      <c r="L394"/>
      <c r="M394"/>
      <c r="N394"/>
      <c r="O394"/>
      <c r="P394"/>
      <c r="Q394"/>
      <c r="R394"/>
      <c r="S394"/>
      <c r="T394"/>
      <c r="U394"/>
    </row>
    <row r="395" spans="3:21" ht="15.75" customHeight="1" x14ac:dyDescent="0.2">
      <c r="C395" s="243"/>
      <c r="D395"/>
      <c r="E395"/>
      <c r="F395"/>
      <c r="G395"/>
      <c r="H395"/>
      <c r="I395"/>
      <c r="J395"/>
      <c r="K395"/>
      <c r="L395"/>
      <c r="M395"/>
      <c r="N395"/>
      <c r="O395"/>
      <c r="P395"/>
      <c r="Q395"/>
      <c r="R395"/>
      <c r="S395"/>
      <c r="T395"/>
      <c r="U395"/>
    </row>
    <row r="396" spans="3:21" ht="15.75" customHeight="1" x14ac:dyDescent="0.2">
      <c r="C396" s="243"/>
      <c r="D396"/>
      <c r="E396"/>
      <c r="F396"/>
      <c r="G396"/>
      <c r="H396"/>
      <c r="I396"/>
      <c r="J396"/>
      <c r="K396"/>
      <c r="L396"/>
      <c r="M396"/>
      <c r="N396"/>
      <c r="O396"/>
      <c r="P396"/>
      <c r="Q396"/>
      <c r="R396"/>
      <c r="S396"/>
      <c r="T396"/>
      <c r="U396"/>
    </row>
    <row r="397" spans="3:21" ht="15.75" customHeight="1" x14ac:dyDescent="0.2">
      <c r="C397" s="243"/>
      <c r="D397"/>
      <c r="E397"/>
      <c r="F397"/>
      <c r="G397"/>
      <c r="H397"/>
      <c r="I397"/>
      <c r="J397"/>
      <c r="K397"/>
      <c r="L397"/>
      <c r="M397"/>
      <c r="N397"/>
      <c r="O397"/>
      <c r="P397"/>
      <c r="Q397"/>
      <c r="R397"/>
      <c r="S397"/>
      <c r="T397"/>
      <c r="U397"/>
    </row>
    <row r="398" spans="3:21" ht="15.75" customHeight="1" x14ac:dyDescent="0.2">
      <c r="C398" s="243"/>
      <c r="D398"/>
      <c r="E398"/>
      <c r="F398"/>
      <c r="G398"/>
      <c r="H398"/>
      <c r="I398"/>
      <c r="J398"/>
      <c r="K398"/>
      <c r="L398"/>
      <c r="M398"/>
      <c r="N398"/>
      <c r="O398"/>
      <c r="P398"/>
      <c r="Q398"/>
      <c r="R398"/>
      <c r="S398"/>
      <c r="T398"/>
      <c r="U398"/>
    </row>
    <row r="399" spans="3:21" ht="15.75" customHeight="1" x14ac:dyDescent="0.2">
      <c r="C399" s="243"/>
      <c r="D399"/>
      <c r="E399"/>
      <c r="F399"/>
      <c r="G399"/>
      <c r="H399"/>
      <c r="I399"/>
      <c r="J399"/>
      <c r="K399"/>
      <c r="L399"/>
      <c r="M399"/>
      <c r="N399"/>
      <c r="O399"/>
      <c r="P399"/>
      <c r="Q399"/>
      <c r="R399"/>
      <c r="S399"/>
      <c r="T399"/>
      <c r="U399"/>
    </row>
    <row r="400" spans="3:21" ht="15.75" customHeight="1" x14ac:dyDescent="0.2">
      <c r="C400" s="243"/>
      <c r="D400"/>
      <c r="E400"/>
      <c r="F400"/>
      <c r="G400"/>
      <c r="H400"/>
      <c r="I400"/>
      <c r="J400"/>
      <c r="K400"/>
      <c r="L400"/>
      <c r="M400"/>
      <c r="N400"/>
      <c r="O400"/>
      <c r="P400"/>
      <c r="Q400"/>
      <c r="R400"/>
      <c r="S400"/>
      <c r="T400"/>
      <c r="U400"/>
    </row>
    <row r="401" spans="3:21" ht="15.75" customHeight="1" x14ac:dyDescent="0.2">
      <c r="C401" s="243"/>
      <c r="D401"/>
      <c r="E401"/>
      <c r="F401"/>
      <c r="G401"/>
      <c r="H401"/>
      <c r="I401"/>
      <c r="J401"/>
      <c r="K401"/>
      <c r="L401"/>
      <c r="M401"/>
      <c r="N401"/>
      <c r="O401"/>
      <c r="P401"/>
      <c r="Q401"/>
      <c r="R401"/>
      <c r="S401"/>
      <c r="T401"/>
      <c r="U401"/>
    </row>
    <row r="402" spans="3:21" ht="15.75" customHeight="1" x14ac:dyDescent="0.2">
      <c r="C402" s="243"/>
      <c r="D402"/>
      <c r="E402"/>
      <c r="F402"/>
      <c r="G402"/>
      <c r="H402"/>
      <c r="I402"/>
      <c r="J402"/>
      <c r="K402"/>
      <c r="L402"/>
      <c r="M402"/>
      <c r="N402"/>
      <c r="O402"/>
      <c r="P402"/>
      <c r="Q402"/>
      <c r="R402"/>
      <c r="S402"/>
      <c r="T402"/>
      <c r="U402"/>
    </row>
    <row r="403" spans="3:21" ht="15.75" customHeight="1" x14ac:dyDescent="0.2">
      <c r="C403" s="243"/>
      <c r="D403"/>
      <c r="E403"/>
      <c r="F403"/>
      <c r="G403"/>
      <c r="H403"/>
      <c r="I403"/>
      <c r="J403"/>
      <c r="K403"/>
      <c r="L403"/>
      <c r="M403"/>
      <c r="N403"/>
      <c r="O403"/>
      <c r="P403"/>
      <c r="Q403"/>
      <c r="R403"/>
      <c r="S403"/>
      <c r="T403"/>
      <c r="U403"/>
    </row>
    <row r="404" spans="3:21" ht="15.75" customHeight="1" x14ac:dyDescent="0.2">
      <c r="C404" s="243"/>
      <c r="D404"/>
      <c r="E404"/>
      <c r="F404"/>
      <c r="G404"/>
      <c r="H404"/>
      <c r="I404"/>
      <c r="J404"/>
      <c r="K404"/>
      <c r="L404"/>
      <c r="M404"/>
      <c r="N404"/>
      <c r="O404"/>
      <c r="P404"/>
      <c r="Q404"/>
      <c r="R404"/>
      <c r="S404"/>
      <c r="T404"/>
      <c r="U404"/>
    </row>
    <row r="405" spans="3:21" ht="15.75" customHeight="1" x14ac:dyDescent="0.2">
      <c r="C405" s="243"/>
      <c r="D405"/>
      <c r="E405"/>
      <c r="F405"/>
      <c r="G405"/>
      <c r="H405"/>
      <c r="I405"/>
      <c r="J405"/>
      <c r="K405"/>
      <c r="L405"/>
      <c r="M405"/>
      <c r="N405"/>
      <c r="O405"/>
      <c r="P405"/>
      <c r="Q405"/>
      <c r="R405"/>
      <c r="S405"/>
      <c r="T405"/>
      <c r="U405"/>
    </row>
    <row r="406" spans="3:21" ht="15.75" customHeight="1" x14ac:dyDescent="0.2">
      <c r="C406" s="243"/>
      <c r="D406"/>
      <c r="E406"/>
      <c r="F406"/>
      <c r="G406"/>
      <c r="H406"/>
      <c r="I406"/>
      <c r="J406"/>
      <c r="K406"/>
      <c r="L406"/>
      <c r="M406"/>
      <c r="N406"/>
      <c r="O406"/>
      <c r="P406"/>
      <c r="Q406"/>
      <c r="R406"/>
      <c r="S406"/>
      <c r="T406"/>
      <c r="U406"/>
    </row>
    <row r="407" spans="3:21" ht="15.75" customHeight="1" x14ac:dyDescent="0.2">
      <c r="C407" s="243"/>
      <c r="D407"/>
      <c r="E407"/>
      <c r="F407"/>
      <c r="G407"/>
      <c r="H407"/>
      <c r="I407"/>
      <c r="J407"/>
      <c r="K407"/>
      <c r="L407"/>
      <c r="M407"/>
      <c r="N407"/>
      <c r="O407"/>
      <c r="P407"/>
      <c r="Q407"/>
      <c r="R407"/>
      <c r="S407"/>
      <c r="T407"/>
      <c r="U407"/>
    </row>
    <row r="408" spans="3:21" ht="15.75" customHeight="1" x14ac:dyDescent="0.2">
      <c r="C408" s="243"/>
      <c r="D408"/>
      <c r="E408"/>
      <c r="F408"/>
      <c r="G408"/>
      <c r="H408"/>
      <c r="I408"/>
      <c r="J408"/>
      <c r="K408"/>
      <c r="L408"/>
      <c r="M408"/>
      <c r="N408"/>
      <c r="O408"/>
      <c r="P408"/>
      <c r="Q408"/>
      <c r="R408"/>
      <c r="S408"/>
      <c r="T408"/>
      <c r="U408"/>
    </row>
    <row r="409" spans="3:21" ht="15.75" customHeight="1" x14ac:dyDescent="0.2">
      <c r="C409" s="243"/>
      <c r="D409"/>
      <c r="E409"/>
      <c r="F409"/>
      <c r="G409"/>
      <c r="H409"/>
      <c r="I409"/>
      <c r="J409"/>
      <c r="K409"/>
      <c r="L409"/>
      <c r="M409"/>
      <c r="N409"/>
      <c r="O409"/>
      <c r="P409"/>
      <c r="Q409"/>
      <c r="R409"/>
      <c r="S409"/>
      <c r="T409"/>
      <c r="U409"/>
    </row>
    <row r="410" spans="3:21" ht="15.75" customHeight="1" x14ac:dyDescent="0.2">
      <c r="C410" s="243"/>
      <c r="D410"/>
      <c r="E410"/>
      <c r="F410"/>
      <c r="G410"/>
      <c r="H410"/>
      <c r="I410"/>
      <c r="J410"/>
      <c r="K410"/>
      <c r="L410"/>
      <c r="M410"/>
      <c r="N410"/>
      <c r="O410"/>
      <c r="P410"/>
      <c r="Q410"/>
      <c r="R410"/>
      <c r="S410"/>
      <c r="T410"/>
      <c r="U410"/>
    </row>
    <row r="411" spans="3:21" ht="15.75" customHeight="1" x14ac:dyDescent="0.2">
      <c r="C411" s="243"/>
      <c r="D411"/>
      <c r="E411"/>
      <c r="F411"/>
      <c r="G411"/>
      <c r="H411"/>
      <c r="I411"/>
      <c r="J411"/>
      <c r="K411"/>
      <c r="L411"/>
      <c r="M411"/>
      <c r="N411"/>
      <c r="O411"/>
      <c r="P411"/>
      <c r="Q411"/>
      <c r="R411"/>
      <c r="S411"/>
      <c r="T411"/>
      <c r="U411"/>
    </row>
    <row r="412" spans="3:21" ht="15.75" customHeight="1" x14ac:dyDescent="0.2">
      <c r="C412" s="243"/>
      <c r="D412"/>
      <c r="E412"/>
      <c r="F412"/>
      <c r="G412"/>
      <c r="H412"/>
      <c r="I412"/>
      <c r="J412"/>
      <c r="K412"/>
      <c r="L412"/>
      <c r="M412"/>
      <c r="N412"/>
      <c r="O412"/>
      <c r="P412"/>
      <c r="Q412"/>
      <c r="R412"/>
      <c r="S412"/>
      <c r="T412"/>
      <c r="U412"/>
    </row>
    <row r="413" spans="3:21" ht="15.75" customHeight="1" x14ac:dyDescent="0.2">
      <c r="C413" s="243"/>
      <c r="D413"/>
      <c r="E413"/>
      <c r="F413"/>
      <c r="G413"/>
      <c r="H413"/>
      <c r="I413"/>
      <c r="J413"/>
      <c r="K413"/>
      <c r="L413"/>
      <c r="M413"/>
      <c r="N413"/>
      <c r="O413"/>
      <c r="P413"/>
      <c r="Q413"/>
      <c r="R413"/>
      <c r="S413"/>
      <c r="T413"/>
      <c r="U413"/>
    </row>
    <row r="414" spans="3:21" ht="15.75" customHeight="1" x14ac:dyDescent="0.2">
      <c r="C414" s="243"/>
      <c r="D414"/>
      <c r="E414"/>
      <c r="F414"/>
      <c r="G414"/>
      <c r="H414"/>
      <c r="I414"/>
      <c r="J414"/>
      <c r="K414"/>
      <c r="L414"/>
      <c r="M414"/>
      <c r="N414"/>
      <c r="O414"/>
      <c r="P414"/>
      <c r="Q414"/>
      <c r="R414"/>
      <c r="S414"/>
      <c r="T414"/>
      <c r="U414"/>
    </row>
    <row r="415" spans="3:21" ht="15.75" customHeight="1" x14ac:dyDescent="0.2">
      <c r="C415" s="243"/>
      <c r="D415"/>
      <c r="E415"/>
      <c r="F415"/>
      <c r="G415"/>
      <c r="H415"/>
      <c r="I415"/>
      <c r="J415"/>
      <c r="K415"/>
      <c r="L415"/>
      <c r="M415"/>
      <c r="N415"/>
      <c r="O415"/>
      <c r="P415"/>
      <c r="Q415"/>
      <c r="R415"/>
      <c r="S415"/>
      <c r="T415"/>
      <c r="U415"/>
    </row>
    <row r="416" spans="3:21" ht="15.75" customHeight="1" x14ac:dyDescent="0.2">
      <c r="C416" s="243"/>
      <c r="D416"/>
      <c r="E416"/>
      <c r="F416"/>
      <c r="G416"/>
      <c r="H416"/>
      <c r="I416"/>
      <c r="J416"/>
      <c r="K416"/>
      <c r="L416"/>
      <c r="M416"/>
      <c r="N416"/>
      <c r="O416"/>
      <c r="P416"/>
      <c r="Q416"/>
      <c r="R416"/>
      <c r="S416"/>
      <c r="T416"/>
      <c r="U416"/>
    </row>
    <row r="417" spans="3:21" ht="15.75" customHeight="1" x14ac:dyDescent="0.2">
      <c r="C417" s="243"/>
      <c r="D417"/>
      <c r="E417"/>
      <c r="F417"/>
      <c r="G417"/>
      <c r="H417"/>
      <c r="I417"/>
      <c r="J417"/>
      <c r="K417"/>
      <c r="L417"/>
      <c r="M417"/>
      <c r="N417"/>
      <c r="O417"/>
      <c r="P417"/>
      <c r="Q417"/>
      <c r="R417"/>
      <c r="S417"/>
      <c r="T417"/>
      <c r="U417"/>
    </row>
    <row r="418" spans="3:21" ht="15.75" customHeight="1" x14ac:dyDescent="0.2">
      <c r="C418" s="243"/>
      <c r="D418"/>
      <c r="E418"/>
      <c r="F418"/>
      <c r="G418"/>
      <c r="H418"/>
      <c r="I418"/>
      <c r="J418"/>
      <c r="K418"/>
      <c r="L418"/>
      <c r="M418"/>
      <c r="N418"/>
      <c r="O418"/>
      <c r="P418"/>
      <c r="Q418"/>
      <c r="R418"/>
      <c r="S418"/>
      <c r="T418"/>
      <c r="U418"/>
    </row>
    <row r="419" spans="3:21" ht="15.75" customHeight="1" x14ac:dyDescent="0.2">
      <c r="C419" s="243"/>
      <c r="D419"/>
      <c r="E419"/>
      <c r="F419"/>
      <c r="G419"/>
      <c r="H419"/>
      <c r="I419"/>
      <c r="J419"/>
      <c r="K419"/>
      <c r="L419"/>
      <c r="M419"/>
      <c r="N419"/>
      <c r="O419"/>
      <c r="P419"/>
      <c r="Q419"/>
      <c r="R419"/>
      <c r="S419"/>
      <c r="T419"/>
      <c r="U419"/>
    </row>
    <row r="420" spans="3:21" ht="15.75" customHeight="1" x14ac:dyDescent="0.2">
      <c r="C420" s="243"/>
      <c r="D420"/>
      <c r="E420"/>
      <c r="F420"/>
      <c r="G420"/>
      <c r="H420"/>
      <c r="I420"/>
      <c r="J420"/>
      <c r="K420"/>
      <c r="L420"/>
      <c r="M420"/>
      <c r="N420"/>
      <c r="O420"/>
      <c r="P420"/>
      <c r="Q420"/>
      <c r="R420"/>
      <c r="S420"/>
      <c r="T420"/>
      <c r="U420"/>
    </row>
    <row r="421" spans="3:21" ht="15.75" customHeight="1" x14ac:dyDescent="0.2">
      <c r="C421" s="243"/>
      <c r="D421"/>
      <c r="E421"/>
      <c r="F421"/>
      <c r="G421"/>
      <c r="H421"/>
      <c r="I421"/>
      <c r="J421"/>
      <c r="K421"/>
      <c r="L421"/>
      <c r="M421"/>
      <c r="N421"/>
      <c r="O421"/>
      <c r="P421"/>
      <c r="Q421"/>
      <c r="R421"/>
      <c r="S421"/>
      <c r="T421"/>
      <c r="U421"/>
    </row>
    <row r="422" spans="3:21" ht="15.75" customHeight="1" x14ac:dyDescent="0.2">
      <c r="C422" s="243"/>
      <c r="D422"/>
      <c r="E422"/>
      <c r="F422"/>
      <c r="G422"/>
      <c r="H422"/>
      <c r="I422"/>
      <c r="J422"/>
      <c r="K422"/>
      <c r="L422"/>
      <c r="M422"/>
      <c r="N422"/>
      <c r="O422"/>
      <c r="P422"/>
      <c r="Q422"/>
      <c r="R422"/>
      <c r="S422"/>
      <c r="T422"/>
      <c r="U422"/>
    </row>
    <row r="423" spans="3:21" ht="15.75" customHeight="1" x14ac:dyDescent="0.2">
      <c r="C423" s="243"/>
      <c r="D423"/>
      <c r="E423"/>
      <c r="F423"/>
      <c r="G423"/>
      <c r="H423"/>
      <c r="I423"/>
      <c r="J423"/>
      <c r="K423"/>
      <c r="L423"/>
      <c r="M423"/>
      <c r="N423"/>
      <c r="O423"/>
      <c r="P423"/>
      <c r="Q423"/>
      <c r="R423"/>
      <c r="S423"/>
      <c r="T423"/>
      <c r="U423"/>
    </row>
    <row r="424" spans="3:21" ht="15.75" customHeight="1" x14ac:dyDescent="0.2">
      <c r="C424" s="243"/>
      <c r="D424"/>
      <c r="E424"/>
      <c r="F424"/>
      <c r="G424"/>
      <c r="H424"/>
      <c r="I424"/>
      <c r="J424"/>
      <c r="K424"/>
      <c r="L424"/>
      <c r="M424"/>
      <c r="N424"/>
      <c r="O424"/>
      <c r="P424"/>
      <c r="Q424"/>
      <c r="R424"/>
      <c r="S424"/>
      <c r="T424"/>
      <c r="U424"/>
    </row>
    <row r="425" spans="3:21" ht="15.75" customHeight="1" x14ac:dyDescent="0.2">
      <c r="C425" s="243"/>
      <c r="D425"/>
      <c r="E425"/>
      <c r="F425"/>
      <c r="G425"/>
      <c r="H425"/>
      <c r="I425"/>
      <c r="J425"/>
      <c r="K425"/>
      <c r="L425"/>
      <c r="M425"/>
      <c r="N425"/>
      <c r="O425"/>
      <c r="P425"/>
      <c r="Q425"/>
      <c r="R425"/>
      <c r="S425"/>
      <c r="T425"/>
      <c r="U425"/>
    </row>
    <row r="426" spans="3:21" ht="15.75" customHeight="1" x14ac:dyDescent="0.2">
      <c r="C426" s="243"/>
      <c r="D426"/>
      <c r="E426"/>
      <c r="F426"/>
      <c r="G426"/>
      <c r="H426"/>
      <c r="I426"/>
      <c r="J426"/>
      <c r="K426"/>
      <c r="L426"/>
      <c r="M426"/>
      <c r="N426"/>
      <c r="O426"/>
      <c r="P426"/>
      <c r="Q426"/>
      <c r="R426"/>
      <c r="S426"/>
      <c r="T426"/>
      <c r="U426"/>
    </row>
    <row r="427" spans="3:21" ht="15.75" customHeight="1" x14ac:dyDescent="0.2">
      <c r="C427" s="243"/>
      <c r="D427"/>
      <c r="E427"/>
      <c r="F427"/>
      <c r="G427"/>
      <c r="H427"/>
      <c r="I427"/>
      <c r="J427"/>
      <c r="K427"/>
      <c r="L427"/>
      <c r="M427"/>
      <c r="N427"/>
      <c r="O427"/>
      <c r="P427"/>
      <c r="Q427"/>
      <c r="R427"/>
      <c r="S427"/>
      <c r="T427"/>
      <c r="U427"/>
    </row>
    <row r="428" spans="3:21" ht="15.75" customHeight="1" x14ac:dyDescent="0.2">
      <c r="C428" s="243"/>
      <c r="D428"/>
      <c r="E428"/>
      <c r="F428"/>
      <c r="G428"/>
      <c r="H428"/>
      <c r="I428"/>
      <c r="J428"/>
      <c r="K428"/>
      <c r="L428"/>
      <c r="M428"/>
      <c r="N428"/>
      <c r="O428"/>
      <c r="P428"/>
      <c r="Q428"/>
      <c r="R428"/>
      <c r="S428"/>
      <c r="T428"/>
      <c r="U428"/>
    </row>
    <row r="429" spans="3:21" ht="15.75" customHeight="1" x14ac:dyDescent="0.2">
      <c r="C429" s="243"/>
      <c r="D429"/>
      <c r="E429"/>
      <c r="F429"/>
      <c r="G429"/>
      <c r="H429"/>
      <c r="I429"/>
      <c r="J429"/>
      <c r="K429"/>
      <c r="L429"/>
      <c r="M429"/>
      <c r="N429"/>
      <c r="O429"/>
      <c r="P429"/>
      <c r="Q429"/>
      <c r="R429"/>
      <c r="S429"/>
      <c r="T429"/>
      <c r="U429"/>
    </row>
    <row r="430" spans="3:21" ht="15.75" customHeight="1" x14ac:dyDescent="0.2">
      <c r="C430" s="243"/>
      <c r="D430"/>
      <c r="E430"/>
      <c r="F430"/>
      <c r="G430"/>
      <c r="H430"/>
      <c r="I430"/>
      <c r="J430"/>
      <c r="K430"/>
      <c r="L430"/>
      <c r="M430"/>
      <c r="N430"/>
      <c r="O430"/>
      <c r="P430"/>
      <c r="Q430"/>
      <c r="R430"/>
      <c r="S430"/>
      <c r="T430"/>
      <c r="U430"/>
    </row>
    <row r="431" spans="3:21" ht="15.75" customHeight="1" x14ac:dyDescent="0.2">
      <c r="C431" s="243"/>
      <c r="D431"/>
      <c r="E431"/>
      <c r="F431"/>
      <c r="G431"/>
      <c r="H431"/>
      <c r="I431"/>
      <c r="J431"/>
      <c r="K431"/>
      <c r="L431"/>
      <c r="M431"/>
      <c r="N431"/>
      <c r="O431"/>
      <c r="P431"/>
      <c r="Q431"/>
      <c r="R431"/>
      <c r="S431"/>
      <c r="T431"/>
      <c r="U431"/>
    </row>
    <row r="432" spans="3:21" ht="15.75" customHeight="1" x14ac:dyDescent="0.2">
      <c r="C432" s="243"/>
      <c r="D432"/>
      <c r="E432"/>
      <c r="F432"/>
      <c r="G432"/>
      <c r="H432"/>
      <c r="I432"/>
      <c r="J432"/>
      <c r="K432"/>
      <c r="L432"/>
      <c r="M432"/>
      <c r="N432"/>
      <c r="O432"/>
      <c r="P432"/>
      <c r="Q432"/>
      <c r="R432"/>
      <c r="S432"/>
      <c r="T432"/>
      <c r="U432"/>
    </row>
    <row r="433" spans="3:21" ht="15.75" customHeight="1" x14ac:dyDescent="0.2">
      <c r="C433" s="243"/>
      <c r="D433"/>
      <c r="E433"/>
      <c r="F433"/>
      <c r="G433"/>
      <c r="H433"/>
      <c r="I433"/>
      <c r="J433"/>
      <c r="K433"/>
      <c r="L433"/>
      <c r="M433"/>
      <c r="N433"/>
      <c r="O433"/>
      <c r="P433"/>
      <c r="Q433"/>
      <c r="R433"/>
      <c r="S433"/>
      <c r="T433"/>
      <c r="U433"/>
    </row>
    <row r="434" spans="3:21" ht="15.75" customHeight="1" x14ac:dyDescent="0.2">
      <c r="C434" s="243"/>
      <c r="D434"/>
      <c r="E434"/>
      <c r="F434"/>
      <c r="G434"/>
      <c r="H434"/>
      <c r="I434"/>
      <c r="J434"/>
      <c r="K434"/>
      <c r="L434"/>
      <c r="M434"/>
      <c r="N434"/>
      <c r="O434"/>
      <c r="P434"/>
      <c r="Q434"/>
      <c r="R434"/>
      <c r="S434"/>
      <c r="T434"/>
      <c r="U434"/>
    </row>
    <row r="435" spans="3:21" ht="15.75" customHeight="1" x14ac:dyDescent="0.2">
      <c r="C435" s="243"/>
      <c r="D435"/>
      <c r="E435"/>
      <c r="F435"/>
      <c r="G435"/>
      <c r="H435"/>
      <c r="I435"/>
      <c r="J435"/>
      <c r="K435"/>
      <c r="L435"/>
      <c r="M435"/>
      <c r="N435"/>
      <c r="O435"/>
      <c r="P435"/>
      <c r="Q435"/>
      <c r="R435"/>
      <c r="S435"/>
      <c r="T435"/>
      <c r="U435"/>
    </row>
    <row r="436" spans="3:21" ht="15.75" customHeight="1" x14ac:dyDescent="0.2">
      <c r="C436" s="243"/>
      <c r="D436"/>
      <c r="E436"/>
      <c r="F436"/>
      <c r="G436"/>
      <c r="H436"/>
      <c r="I436"/>
      <c r="J436"/>
      <c r="K436"/>
      <c r="L436"/>
      <c r="M436"/>
      <c r="N436"/>
      <c r="O436"/>
      <c r="P436"/>
      <c r="Q436"/>
      <c r="R436"/>
      <c r="S436"/>
      <c r="T436"/>
      <c r="U436"/>
    </row>
    <row r="437" spans="3:21" ht="15.75" customHeight="1" x14ac:dyDescent="0.2">
      <c r="C437" s="243"/>
      <c r="D437"/>
      <c r="E437"/>
      <c r="F437"/>
      <c r="G437"/>
      <c r="H437"/>
      <c r="I437"/>
      <c r="J437"/>
      <c r="K437"/>
      <c r="L437"/>
      <c r="M437"/>
      <c r="N437"/>
      <c r="O437"/>
      <c r="P437"/>
      <c r="Q437"/>
      <c r="R437"/>
      <c r="S437"/>
      <c r="T437"/>
      <c r="U437"/>
    </row>
    <row r="438" spans="3:21" ht="15.75" customHeight="1" x14ac:dyDescent="0.2">
      <c r="C438" s="243"/>
      <c r="D438"/>
      <c r="E438"/>
      <c r="F438"/>
      <c r="G438"/>
      <c r="H438"/>
      <c r="I438"/>
      <c r="J438"/>
      <c r="K438"/>
      <c r="L438"/>
      <c r="M438"/>
      <c r="N438"/>
      <c r="O438"/>
      <c r="P438"/>
      <c r="Q438"/>
      <c r="R438"/>
      <c r="S438"/>
      <c r="T438"/>
      <c r="U438"/>
    </row>
    <row r="439" spans="3:21" ht="15.75" customHeight="1" x14ac:dyDescent="0.2">
      <c r="C439" s="243"/>
      <c r="D439"/>
      <c r="E439"/>
      <c r="F439"/>
      <c r="G439"/>
      <c r="H439"/>
      <c r="I439"/>
      <c r="J439"/>
      <c r="K439"/>
      <c r="L439"/>
      <c r="M439"/>
      <c r="N439"/>
      <c r="O439"/>
      <c r="P439"/>
      <c r="Q439"/>
      <c r="R439"/>
      <c r="S439"/>
      <c r="T439"/>
      <c r="U439"/>
    </row>
    <row r="440" spans="3:21" ht="15.75" customHeight="1" x14ac:dyDescent="0.2">
      <c r="C440" s="243"/>
      <c r="D440"/>
      <c r="E440"/>
      <c r="F440"/>
      <c r="G440"/>
      <c r="H440"/>
      <c r="I440"/>
      <c r="J440"/>
      <c r="K440"/>
      <c r="L440"/>
      <c r="M440"/>
      <c r="N440"/>
      <c r="O440"/>
      <c r="P440"/>
      <c r="Q440"/>
      <c r="R440"/>
      <c r="S440"/>
      <c r="T440"/>
      <c r="U440"/>
    </row>
    <row r="441" spans="3:21" ht="15.75" customHeight="1" x14ac:dyDescent="0.2">
      <c r="C441" s="243"/>
      <c r="D441"/>
      <c r="E441"/>
      <c r="F441"/>
      <c r="G441"/>
      <c r="H441"/>
      <c r="I441"/>
      <c r="J441"/>
      <c r="K441"/>
      <c r="L441"/>
      <c r="M441"/>
      <c r="N441"/>
      <c r="O441"/>
      <c r="P441"/>
      <c r="Q441"/>
      <c r="R441"/>
      <c r="S441"/>
      <c r="T441"/>
      <c r="U441"/>
    </row>
    <row r="442" spans="3:21" ht="15.75" customHeight="1" x14ac:dyDescent="0.2">
      <c r="C442" s="243"/>
      <c r="D442"/>
      <c r="E442"/>
      <c r="F442"/>
      <c r="G442"/>
      <c r="H442"/>
      <c r="I442"/>
      <c r="J442"/>
      <c r="K442"/>
      <c r="L442"/>
      <c r="M442"/>
      <c r="N442"/>
      <c r="O442"/>
      <c r="P442"/>
      <c r="Q442"/>
      <c r="R442"/>
      <c r="S442"/>
      <c r="T442"/>
      <c r="U442"/>
    </row>
    <row r="443" spans="3:21" ht="15.75" customHeight="1" x14ac:dyDescent="0.2">
      <c r="C443" s="243"/>
      <c r="D443"/>
      <c r="E443"/>
      <c r="F443"/>
      <c r="G443"/>
      <c r="H443"/>
      <c r="I443"/>
      <c r="J443"/>
      <c r="K443"/>
      <c r="L443"/>
      <c r="M443"/>
      <c r="N443"/>
      <c r="O443"/>
      <c r="P443"/>
      <c r="Q443"/>
      <c r="R443"/>
      <c r="S443"/>
      <c r="T443"/>
      <c r="U443"/>
    </row>
    <row r="444" spans="3:21" ht="15.75" customHeight="1" x14ac:dyDescent="0.2">
      <c r="C444" s="243"/>
      <c r="D444"/>
      <c r="E444"/>
      <c r="F444"/>
      <c r="G444"/>
      <c r="H444"/>
      <c r="I444"/>
      <c r="J444"/>
      <c r="K444"/>
      <c r="L444"/>
      <c r="M444"/>
      <c r="N444"/>
      <c r="O444"/>
      <c r="P444"/>
      <c r="Q444"/>
      <c r="R444"/>
      <c r="S444"/>
      <c r="T444"/>
      <c r="U444"/>
    </row>
    <row r="445" spans="3:21" ht="15.75" customHeight="1" x14ac:dyDescent="0.2">
      <c r="C445" s="243"/>
      <c r="D445"/>
      <c r="E445"/>
      <c r="F445"/>
      <c r="G445"/>
      <c r="H445"/>
      <c r="I445"/>
      <c r="J445"/>
      <c r="K445"/>
      <c r="L445"/>
      <c r="M445"/>
      <c r="N445"/>
      <c r="O445"/>
      <c r="P445"/>
      <c r="Q445"/>
      <c r="R445"/>
      <c r="S445"/>
      <c r="T445"/>
      <c r="U445"/>
    </row>
    <row r="446" spans="3:21" ht="15.75" customHeight="1" x14ac:dyDescent="0.2">
      <c r="C446" s="243"/>
      <c r="D446"/>
      <c r="E446"/>
      <c r="F446"/>
      <c r="G446"/>
      <c r="H446"/>
      <c r="I446"/>
      <c r="J446"/>
      <c r="K446"/>
      <c r="L446"/>
      <c r="M446"/>
      <c r="N446"/>
      <c r="O446"/>
      <c r="P446"/>
      <c r="Q446"/>
      <c r="R446"/>
      <c r="S446"/>
      <c r="T446"/>
      <c r="U446"/>
    </row>
    <row r="447" spans="3:21" ht="15.75" customHeight="1" x14ac:dyDescent="0.2">
      <c r="C447" s="243"/>
      <c r="D447"/>
      <c r="E447"/>
      <c r="F447"/>
      <c r="G447"/>
      <c r="H447"/>
      <c r="I447"/>
      <c r="J447"/>
      <c r="K447"/>
      <c r="L447"/>
      <c r="M447"/>
      <c r="N447"/>
      <c r="O447"/>
      <c r="P447"/>
      <c r="Q447"/>
      <c r="R447"/>
      <c r="S447"/>
      <c r="T447"/>
      <c r="U447"/>
    </row>
    <row r="448" spans="3:21" ht="15.75" customHeight="1" x14ac:dyDescent="0.2">
      <c r="C448" s="243"/>
      <c r="D448"/>
      <c r="E448"/>
      <c r="F448"/>
      <c r="G448"/>
      <c r="H448"/>
      <c r="I448"/>
      <c r="J448"/>
      <c r="K448"/>
      <c r="L448"/>
      <c r="M448"/>
      <c r="N448"/>
      <c r="O448"/>
      <c r="P448"/>
      <c r="Q448"/>
      <c r="R448"/>
      <c r="S448"/>
      <c r="T448"/>
      <c r="U448"/>
    </row>
    <row r="449" spans="3:21" ht="15.75" customHeight="1" x14ac:dyDescent="0.2">
      <c r="C449" s="243"/>
      <c r="D449"/>
      <c r="E449"/>
      <c r="F449"/>
      <c r="G449"/>
      <c r="H449"/>
      <c r="I449"/>
      <c r="J449"/>
      <c r="K449"/>
      <c r="L449"/>
      <c r="M449"/>
      <c r="N449"/>
      <c r="O449"/>
      <c r="P449"/>
      <c r="Q449"/>
      <c r="R449"/>
      <c r="S449"/>
      <c r="T449"/>
      <c r="U449"/>
    </row>
    <row r="450" spans="3:21" ht="15.75" customHeight="1" x14ac:dyDescent="0.2">
      <c r="C450" s="243"/>
      <c r="D450"/>
      <c r="E450"/>
      <c r="F450"/>
      <c r="G450"/>
      <c r="H450"/>
      <c r="I450"/>
      <c r="J450"/>
      <c r="K450"/>
      <c r="L450"/>
      <c r="M450"/>
      <c r="N450"/>
      <c r="O450"/>
      <c r="P450"/>
      <c r="Q450"/>
      <c r="R450"/>
      <c r="S450"/>
      <c r="T450"/>
      <c r="U450"/>
    </row>
    <row r="451" spans="3:21" ht="15.75" customHeight="1" x14ac:dyDescent="0.2">
      <c r="C451" s="243"/>
      <c r="D451"/>
      <c r="E451"/>
      <c r="F451"/>
      <c r="G451"/>
      <c r="H451"/>
      <c r="I451"/>
      <c r="J451"/>
      <c r="K451"/>
      <c r="L451"/>
      <c r="M451"/>
      <c r="N451"/>
      <c r="O451"/>
      <c r="P451"/>
      <c r="Q451"/>
      <c r="R451"/>
      <c r="S451"/>
      <c r="T451"/>
      <c r="U451"/>
    </row>
    <row r="452" spans="3:21" ht="15.75" customHeight="1" x14ac:dyDescent="0.2">
      <c r="C452" s="243"/>
      <c r="D452"/>
      <c r="E452"/>
      <c r="F452"/>
      <c r="G452"/>
      <c r="H452"/>
      <c r="I452"/>
      <c r="J452"/>
      <c r="K452"/>
      <c r="L452"/>
      <c r="M452"/>
      <c r="N452"/>
      <c r="O452"/>
      <c r="P452"/>
      <c r="Q452"/>
      <c r="R452"/>
      <c r="S452"/>
      <c r="T452"/>
      <c r="U452"/>
    </row>
    <row r="453" spans="3:21" ht="15.75" customHeight="1" x14ac:dyDescent="0.2">
      <c r="C453" s="243"/>
      <c r="D453"/>
      <c r="E453"/>
      <c r="F453"/>
      <c r="G453"/>
      <c r="H453"/>
      <c r="I453"/>
      <c r="J453"/>
      <c r="K453"/>
      <c r="L453"/>
      <c r="M453"/>
      <c r="N453"/>
      <c r="O453"/>
      <c r="P453"/>
      <c r="Q453"/>
      <c r="R453"/>
      <c r="S453"/>
      <c r="T453"/>
      <c r="U453"/>
    </row>
    <row r="454" spans="3:21" ht="15.75" customHeight="1" x14ac:dyDescent="0.2">
      <c r="C454" s="243"/>
      <c r="D454"/>
      <c r="E454"/>
      <c r="F454"/>
      <c r="G454"/>
      <c r="H454"/>
      <c r="I454"/>
      <c r="J454"/>
      <c r="K454"/>
      <c r="L454"/>
      <c r="M454"/>
      <c r="N454"/>
      <c r="O454"/>
      <c r="P454"/>
      <c r="Q454"/>
      <c r="R454"/>
      <c r="S454"/>
      <c r="T454"/>
      <c r="U454"/>
    </row>
    <row r="455" spans="3:21" ht="15.75" customHeight="1" x14ac:dyDescent="0.2">
      <c r="C455" s="243"/>
      <c r="D455"/>
      <c r="E455"/>
      <c r="F455"/>
      <c r="G455"/>
      <c r="H455"/>
      <c r="I455"/>
      <c r="J455"/>
      <c r="K455"/>
      <c r="L455"/>
      <c r="M455"/>
      <c r="N455"/>
      <c r="O455"/>
      <c r="P455"/>
      <c r="Q455"/>
      <c r="R455"/>
      <c r="S455"/>
      <c r="T455"/>
      <c r="U455"/>
    </row>
    <row r="456" spans="3:21" ht="15.75" customHeight="1" x14ac:dyDescent="0.2">
      <c r="C456" s="243"/>
      <c r="D456"/>
      <c r="E456"/>
      <c r="F456"/>
      <c r="G456"/>
      <c r="H456"/>
      <c r="I456"/>
      <c r="J456"/>
      <c r="K456"/>
      <c r="L456"/>
      <c r="M456"/>
      <c r="N456"/>
      <c r="O456"/>
      <c r="P456"/>
      <c r="Q456"/>
      <c r="R456"/>
      <c r="S456"/>
      <c r="T456"/>
      <c r="U456"/>
    </row>
    <row r="457" spans="3:21" ht="15.75" customHeight="1" x14ac:dyDescent="0.2">
      <c r="C457" s="243"/>
      <c r="D457"/>
      <c r="E457"/>
      <c r="F457"/>
      <c r="G457"/>
      <c r="H457"/>
      <c r="I457"/>
      <c r="J457"/>
      <c r="K457"/>
      <c r="L457"/>
      <c r="M457"/>
      <c r="N457"/>
      <c r="O457"/>
      <c r="P457"/>
      <c r="Q457"/>
      <c r="R457"/>
      <c r="S457"/>
      <c r="T457"/>
      <c r="U457"/>
    </row>
    <row r="458" spans="3:21" ht="15.75" customHeight="1" x14ac:dyDescent="0.2">
      <c r="C458" s="243"/>
      <c r="D458"/>
      <c r="E458"/>
      <c r="F458"/>
      <c r="G458"/>
      <c r="H458"/>
      <c r="I458"/>
      <c r="J458"/>
      <c r="K458"/>
      <c r="L458"/>
      <c r="M458"/>
      <c r="N458"/>
      <c r="O458"/>
      <c r="P458"/>
      <c r="Q458"/>
      <c r="R458"/>
      <c r="S458"/>
      <c r="T458"/>
      <c r="U458"/>
    </row>
    <row r="459" spans="3:21" ht="15.75" customHeight="1" x14ac:dyDescent="0.2">
      <c r="C459" s="243"/>
      <c r="D459"/>
      <c r="E459"/>
      <c r="F459"/>
      <c r="G459"/>
      <c r="H459"/>
      <c r="I459"/>
      <c r="J459"/>
      <c r="K459"/>
      <c r="L459"/>
      <c r="M459"/>
      <c r="N459"/>
      <c r="O459"/>
      <c r="P459"/>
      <c r="Q459"/>
      <c r="R459"/>
      <c r="S459"/>
      <c r="T459"/>
      <c r="U459"/>
    </row>
    <row r="460" spans="3:21" ht="15.75" customHeight="1" x14ac:dyDescent="0.2">
      <c r="C460" s="243"/>
      <c r="D460"/>
      <c r="E460"/>
      <c r="F460"/>
      <c r="G460"/>
      <c r="H460"/>
      <c r="I460"/>
      <c r="J460"/>
      <c r="K460"/>
      <c r="L460"/>
      <c r="M460"/>
      <c r="N460"/>
      <c r="O460"/>
      <c r="P460"/>
      <c r="Q460"/>
      <c r="R460"/>
      <c r="S460"/>
      <c r="T460"/>
      <c r="U460"/>
    </row>
    <row r="461" spans="3:21" ht="15.75" customHeight="1" x14ac:dyDescent="0.2">
      <c r="C461" s="243"/>
      <c r="D461"/>
      <c r="E461"/>
      <c r="F461"/>
      <c r="G461"/>
      <c r="H461"/>
      <c r="I461"/>
      <c r="J461"/>
      <c r="K461"/>
      <c r="L461"/>
      <c r="M461"/>
      <c r="N461"/>
      <c r="O461"/>
      <c r="P461"/>
      <c r="Q461"/>
      <c r="R461"/>
      <c r="S461"/>
      <c r="T461"/>
      <c r="U461"/>
    </row>
    <row r="462" spans="3:21" ht="15.75" customHeight="1" x14ac:dyDescent="0.2">
      <c r="C462" s="243"/>
      <c r="D462"/>
      <c r="E462"/>
      <c r="F462"/>
      <c r="G462"/>
      <c r="H462"/>
      <c r="I462"/>
      <c r="J462"/>
      <c r="K462"/>
      <c r="L462"/>
      <c r="M462"/>
      <c r="N462"/>
      <c r="O462"/>
      <c r="P462"/>
      <c r="Q462"/>
      <c r="R462"/>
      <c r="S462"/>
      <c r="T462"/>
      <c r="U462"/>
    </row>
    <row r="463" spans="3:21" ht="15.75" customHeight="1" x14ac:dyDescent="0.2">
      <c r="C463" s="243"/>
      <c r="D463"/>
      <c r="E463"/>
      <c r="F463"/>
      <c r="G463"/>
      <c r="H463"/>
      <c r="I463"/>
      <c r="J463"/>
      <c r="K463"/>
      <c r="L463"/>
      <c r="M463"/>
      <c r="N463"/>
      <c r="O463"/>
      <c r="P463"/>
      <c r="Q463"/>
      <c r="R463"/>
      <c r="S463"/>
      <c r="T463"/>
      <c r="U463"/>
    </row>
    <row r="464" spans="3:21" ht="15.75" customHeight="1" x14ac:dyDescent="0.2">
      <c r="C464" s="243"/>
      <c r="D464"/>
      <c r="E464"/>
      <c r="F464"/>
      <c r="G464"/>
      <c r="H464"/>
      <c r="I464"/>
      <c r="J464"/>
      <c r="K464"/>
      <c r="L464"/>
      <c r="M464"/>
      <c r="N464"/>
      <c r="O464"/>
      <c r="P464"/>
      <c r="Q464"/>
      <c r="R464"/>
      <c r="S464"/>
      <c r="T464"/>
      <c r="U464"/>
    </row>
    <row r="465" spans="3:21" ht="15.75" customHeight="1" x14ac:dyDescent="0.2">
      <c r="C465" s="243"/>
      <c r="D465"/>
      <c r="E465"/>
      <c r="F465"/>
      <c r="G465"/>
      <c r="H465"/>
      <c r="I465"/>
      <c r="J465"/>
      <c r="K465"/>
      <c r="L465"/>
      <c r="M465"/>
      <c r="N465"/>
      <c r="O465"/>
      <c r="P465"/>
      <c r="Q465"/>
      <c r="R465"/>
      <c r="S465"/>
      <c r="T465"/>
      <c r="U465"/>
    </row>
    <row r="466" spans="3:21" ht="15.75" customHeight="1" x14ac:dyDescent="0.2">
      <c r="C466" s="243"/>
      <c r="D466"/>
      <c r="E466"/>
      <c r="F466"/>
      <c r="G466"/>
      <c r="H466"/>
      <c r="I466"/>
      <c r="J466"/>
      <c r="K466"/>
      <c r="L466"/>
      <c r="M466"/>
      <c r="N466"/>
      <c r="O466"/>
      <c r="P466"/>
      <c r="Q466"/>
      <c r="R466"/>
      <c r="S466"/>
      <c r="T466"/>
      <c r="U466"/>
    </row>
    <row r="467" spans="3:21" ht="15.75" customHeight="1" x14ac:dyDescent="0.2">
      <c r="C467" s="243"/>
      <c r="D467"/>
      <c r="E467"/>
      <c r="F467"/>
      <c r="G467"/>
      <c r="H467"/>
      <c r="I467"/>
      <c r="J467"/>
      <c r="K467"/>
      <c r="L467"/>
      <c r="M467"/>
      <c r="N467"/>
      <c r="O467"/>
      <c r="P467"/>
      <c r="Q467"/>
      <c r="R467"/>
      <c r="S467"/>
      <c r="T467"/>
      <c r="U467"/>
    </row>
    <row r="468" spans="3:21" ht="15.75" customHeight="1" x14ac:dyDescent="0.2">
      <c r="C468" s="243"/>
      <c r="D468"/>
      <c r="E468"/>
      <c r="F468"/>
      <c r="G468"/>
      <c r="H468"/>
      <c r="I468"/>
      <c r="J468"/>
      <c r="K468"/>
      <c r="L468"/>
      <c r="M468"/>
      <c r="N468"/>
      <c r="O468"/>
      <c r="P468"/>
      <c r="Q468"/>
      <c r="R468"/>
      <c r="S468"/>
      <c r="T468"/>
      <c r="U468"/>
    </row>
    <row r="469" spans="3:21" ht="15.75" customHeight="1" x14ac:dyDescent="0.2">
      <c r="C469" s="243"/>
      <c r="D469"/>
      <c r="E469"/>
      <c r="F469"/>
      <c r="G469"/>
      <c r="H469"/>
      <c r="I469"/>
      <c r="J469"/>
      <c r="K469"/>
      <c r="L469"/>
      <c r="M469"/>
      <c r="N469"/>
      <c r="O469"/>
      <c r="P469"/>
      <c r="Q469"/>
      <c r="R469"/>
      <c r="S469"/>
      <c r="T469"/>
      <c r="U469"/>
    </row>
    <row r="470" spans="3:21" ht="15.75" customHeight="1" x14ac:dyDescent="0.2">
      <c r="C470" s="243"/>
      <c r="D470"/>
      <c r="E470"/>
      <c r="F470"/>
      <c r="G470"/>
      <c r="H470"/>
      <c r="I470"/>
      <c r="J470"/>
      <c r="K470"/>
      <c r="L470"/>
      <c r="M470"/>
      <c r="N470"/>
      <c r="O470"/>
      <c r="P470"/>
      <c r="Q470"/>
      <c r="R470"/>
      <c r="S470"/>
      <c r="T470"/>
      <c r="U470"/>
    </row>
    <row r="471" spans="3:21" ht="15.75" customHeight="1" x14ac:dyDescent="0.2">
      <c r="C471" s="243"/>
      <c r="D471"/>
      <c r="E471"/>
      <c r="F471"/>
      <c r="G471"/>
      <c r="H471"/>
      <c r="I471"/>
      <c r="J471"/>
      <c r="K471"/>
      <c r="L471"/>
      <c r="M471"/>
      <c r="N471"/>
      <c r="O471"/>
      <c r="P471"/>
      <c r="Q471"/>
      <c r="R471"/>
      <c r="S471"/>
      <c r="T471"/>
      <c r="U471"/>
    </row>
    <row r="472" spans="3:21" ht="15.75" customHeight="1" x14ac:dyDescent="0.2">
      <c r="C472" s="243"/>
      <c r="D472"/>
      <c r="E472"/>
      <c r="F472"/>
      <c r="G472"/>
      <c r="H472"/>
      <c r="I472"/>
      <c r="J472"/>
      <c r="K472"/>
      <c r="L472"/>
      <c r="M472"/>
      <c r="N472"/>
      <c r="O472"/>
      <c r="P472"/>
      <c r="Q472"/>
      <c r="R472"/>
      <c r="S472"/>
      <c r="T472"/>
      <c r="U472"/>
    </row>
    <row r="473" spans="3:21" ht="15.75" customHeight="1" x14ac:dyDescent="0.2">
      <c r="C473" s="243"/>
      <c r="D473"/>
      <c r="E473"/>
      <c r="F473"/>
      <c r="G473"/>
      <c r="H473"/>
      <c r="I473"/>
      <c r="J473"/>
      <c r="K473"/>
      <c r="L473"/>
      <c r="M473"/>
      <c r="N473"/>
      <c r="O473"/>
      <c r="P473"/>
      <c r="Q473"/>
      <c r="R473"/>
      <c r="S473"/>
      <c r="T473"/>
      <c r="U473"/>
    </row>
    <row r="474" spans="3:21" ht="15.75" customHeight="1" x14ac:dyDescent="0.2">
      <c r="C474" s="243"/>
      <c r="D474"/>
      <c r="E474"/>
      <c r="F474"/>
      <c r="G474"/>
      <c r="H474"/>
      <c r="I474"/>
      <c r="J474"/>
      <c r="K474"/>
      <c r="L474"/>
      <c r="M474"/>
      <c r="N474"/>
      <c r="O474"/>
      <c r="P474"/>
      <c r="Q474"/>
      <c r="R474"/>
      <c r="S474"/>
      <c r="T474"/>
      <c r="U474"/>
    </row>
    <row r="475" spans="3:21" ht="15.75" customHeight="1" x14ac:dyDescent="0.2">
      <c r="C475" s="243"/>
      <c r="D475"/>
      <c r="E475"/>
      <c r="F475"/>
      <c r="G475"/>
      <c r="H475"/>
      <c r="I475"/>
      <c r="J475"/>
      <c r="K475"/>
      <c r="L475"/>
      <c r="M475"/>
      <c r="N475"/>
      <c r="O475"/>
      <c r="P475"/>
      <c r="Q475"/>
      <c r="R475"/>
      <c r="S475"/>
      <c r="T475"/>
      <c r="U475"/>
    </row>
    <row r="476" spans="3:21" ht="15.75" customHeight="1" x14ac:dyDescent="0.2">
      <c r="C476" s="243"/>
      <c r="D476"/>
      <c r="E476"/>
      <c r="F476"/>
      <c r="G476"/>
      <c r="H476"/>
      <c r="I476"/>
      <c r="J476"/>
      <c r="K476"/>
      <c r="L476"/>
      <c r="M476"/>
      <c r="N476"/>
      <c r="O476"/>
      <c r="P476"/>
      <c r="Q476"/>
      <c r="R476"/>
      <c r="S476"/>
      <c r="T476"/>
      <c r="U476"/>
    </row>
    <row r="477" spans="3:21" ht="15.75" customHeight="1" x14ac:dyDescent="0.2">
      <c r="C477" s="243"/>
      <c r="D477"/>
      <c r="E477"/>
      <c r="F477"/>
      <c r="G477"/>
      <c r="H477"/>
      <c r="I477"/>
      <c r="J477"/>
      <c r="K477"/>
      <c r="L477"/>
      <c r="M477"/>
      <c r="N477"/>
      <c r="O477"/>
      <c r="P477"/>
      <c r="Q477"/>
      <c r="R477"/>
      <c r="S477"/>
      <c r="T477"/>
      <c r="U477"/>
    </row>
    <row r="478" spans="3:21" ht="15.75" customHeight="1" x14ac:dyDescent="0.2">
      <c r="C478" s="243"/>
      <c r="D478"/>
      <c r="E478"/>
      <c r="F478"/>
      <c r="G478"/>
      <c r="H478"/>
      <c r="I478"/>
      <c r="J478"/>
      <c r="K478"/>
      <c r="L478"/>
      <c r="M478"/>
      <c r="N478"/>
      <c r="O478"/>
      <c r="P478"/>
      <c r="Q478"/>
      <c r="R478"/>
      <c r="S478"/>
      <c r="T478"/>
      <c r="U478"/>
    </row>
    <row r="479" spans="3:21" ht="15.75" customHeight="1" x14ac:dyDescent="0.2">
      <c r="C479" s="243"/>
      <c r="D479"/>
      <c r="E479"/>
      <c r="F479"/>
      <c r="G479"/>
      <c r="H479"/>
      <c r="I479"/>
      <c r="J479"/>
      <c r="K479"/>
      <c r="L479"/>
      <c r="M479"/>
      <c r="N479"/>
      <c r="O479"/>
      <c r="P479"/>
      <c r="Q479"/>
      <c r="R479"/>
      <c r="S479"/>
      <c r="T479"/>
      <c r="U479"/>
    </row>
    <row r="480" spans="3:21" ht="15.75" customHeight="1" x14ac:dyDescent="0.2">
      <c r="C480" s="243"/>
      <c r="D480"/>
      <c r="E480"/>
      <c r="F480"/>
      <c r="G480"/>
      <c r="H480"/>
      <c r="I480"/>
      <c r="J480"/>
      <c r="K480"/>
      <c r="L480"/>
      <c r="M480"/>
      <c r="N480"/>
      <c r="O480"/>
      <c r="P480"/>
      <c r="Q480"/>
      <c r="R480"/>
      <c r="S480"/>
      <c r="T480"/>
      <c r="U480"/>
    </row>
    <row r="481" spans="3:21" ht="15.75" customHeight="1" x14ac:dyDescent="0.2">
      <c r="C481" s="243"/>
      <c r="D481"/>
      <c r="E481"/>
      <c r="F481"/>
      <c r="G481"/>
      <c r="H481"/>
      <c r="I481"/>
      <c r="J481"/>
      <c r="K481"/>
      <c r="L481"/>
      <c r="M481"/>
      <c r="N481"/>
      <c r="O481"/>
      <c r="P481"/>
      <c r="Q481"/>
      <c r="R481"/>
      <c r="S481"/>
      <c r="T481"/>
      <c r="U481"/>
    </row>
    <row r="482" spans="3:21" ht="15.75" customHeight="1" x14ac:dyDescent="0.2">
      <c r="C482" s="243"/>
      <c r="D482"/>
      <c r="E482"/>
      <c r="F482"/>
      <c r="G482"/>
      <c r="H482"/>
      <c r="I482"/>
      <c r="J482"/>
      <c r="K482"/>
      <c r="L482"/>
      <c r="M482"/>
      <c r="N482"/>
      <c r="O482"/>
      <c r="P482"/>
      <c r="Q482"/>
      <c r="R482"/>
      <c r="S482"/>
      <c r="T482"/>
      <c r="U482"/>
    </row>
    <row r="483" spans="3:21" ht="15.75" customHeight="1" x14ac:dyDescent="0.2">
      <c r="C483" s="243"/>
      <c r="D483"/>
      <c r="E483"/>
      <c r="F483"/>
      <c r="G483"/>
      <c r="H483"/>
      <c r="I483"/>
      <c r="J483"/>
      <c r="K483"/>
      <c r="L483"/>
      <c r="M483"/>
      <c r="N483"/>
      <c r="O483"/>
      <c r="P483"/>
      <c r="Q483"/>
      <c r="R483"/>
      <c r="S483"/>
      <c r="T483"/>
      <c r="U483"/>
    </row>
    <row r="484" spans="3:21" ht="15.75" customHeight="1" x14ac:dyDescent="0.2">
      <c r="C484" s="243"/>
      <c r="D484"/>
      <c r="E484"/>
      <c r="F484"/>
      <c r="G484"/>
      <c r="H484"/>
      <c r="I484"/>
      <c r="J484"/>
      <c r="K484"/>
      <c r="L484"/>
      <c r="M484"/>
      <c r="N484"/>
      <c r="O484"/>
      <c r="P484"/>
      <c r="Q484"/>
      <c r="R484"/>
      <c r="S484"/>
      <c r="T484"/>
      <c r="U484"/>
    </row>
    <row r="485" spans="3:21" ht="15.75" customHeight="1" x14ac:dyDescent="0.2">
      <c r="C485" s="243"/>
      <c r="D485"/>
      <c r="E485"/>
      <c r="F485"/>
      <c r="G485"/>
      <c r="H485"/>
      <c r="I485"/>
      <c r="J485"/>
      <c r="K485"/>
      <c r="L485"/>
      <c r="M485"/>
      <c r="N485"/>
      <c r="O485"/>
      <c r="P485"/>
      <c r="Q485"/>
      <c r="R485"/>
      <c r="S485"/>
      <c r="T485"/>
      <c r="U485"/>
    </row>
    <row r="486" spans="3:21" ht="15.75" customHeight="1" x14ac:dyDescent="0.2">
      <c r="C486" s="243"/>
      <c r="D486"/>
      <c r="E486"/>
      <c r="F486"/>
      <c r="G486"/>
      <c r="H486"/>
      <c r="I486"/>
      <c r="J486"/>
      <c r="K486"/>
      <c r="L486"/>
      <c r="M486"/>
      <c r="N486"/>
      <c r="O486"/>
      <c r="P486"/>
      <c r="Q486"/>
      <c r="R486"/>
      <c r="S486"/>
      <c r="T486"/>
      <c r="U486"/>
    </row>
    <row r="487" spans="3:21" ht="15.75" customHeight="1" x14ac:dyDescent="0.2">
      <c r="C487" s="243"/>
      <c r="D487"/>
      <c r="E487"/>
      <c r="F487"/>
      <c r="G487"/>
      <c r="H487"/>
      <c r="I487"/>
      <c r="J487"/>
      <c r="K487"/>
      <c r="L487"/>
      <c r="M487"/>
      <c r="N487"/>
      <c r="O487"/>
      <c r="P487"/>
      <c r="Q487"/>
      <c r="R487"/>
      <c r="S487"/>
      <c r="T487"/>
      <c r="U487"/>
    </row>
    <row r="488" spans="3:21" ht="15.75" customHeight="1" x14ac:dyDescent="0.2">
      <c r="C488" s="243"/>
      <c r="D488"/>
      <c r="E488"/>
      <c r="F488"/>
      <c r="G488"/>
      <c r="H488"/>
      <c r="I488"/>
      <c r="J488"/>
      <c r="K488"/>
      <c r="L488"/>
      <c r="M488"/>
      <c r="N488"/>
      <c r="O488"/>
      <c r="P488"/>
      <c r="Q488"/>
      <c r="R488"/>
      <c r="S488"/>
      <c r="T488"/>
      <c r="U488"/>
    </row>
    <row r="489" spans="3:21" ht="15.75" customHeight="1" x14ac:dyDescent="0.2">
      <c r="C489" s="243"/>
      <c r="D489"/>
      <c r="E489"/>
      <c r="F489"/>
      <c r="G489"/>
      <c r="H489"/>
      <c r="I489"/>
      <c r="J489"/>
      <c r="K489"/>
      <c r="L489"/>
      <c r="M489"/>
      <c r="N489"/>
      <c r="O489"/>
      <c r="P489"/>
      <c r="Q489"/>
      <c r="R489"/>
      <c r="S489"/>
      <c r="T489"/>
      <c r="U489"/>
    </row>
    <row r="490" spans="3:21" ht="15.75" customHeight="1" x14ac:dyDescent="0.2">
      <c r="C490" s="243"/>
      <c r="D490"/>
      <c r="E490"/>
      <c r="F490"/>
      <c r="G490"/>
      <c r="H490"/>
      <c r="I490"/>
      <c r="J490"/>
      <c r="K490"/>
      <c r="L490"/>
      <c r="M490"/>
      <c r="N490"/>
      <c r="O490"/>
      <c r="P490"/>
      <c r="Q490"/>
      <c r="R490"/>
      <c r="S490"/>
      <c r="T490"/>
      <c r="U490"/>
    </row>
    <row r="491" spans="3:21" ht="15.75" customHeight="1" x14ac:dyDescent="0.2">
      <c r="C491" s="243"/>
      <c r="D491"/>
      <c r="E491"/>
      <c r="F491"/>
      <c r="G491"/>
      <c r="H491"/>
      <c r="I491"/>
      <c r="J491"/>
      <c r="K491"/>
      <c r="L491"/>
      <c r="M491"/>
      <c r="N491"/>
      <c r="O491"/>
      <c r="P491"/>
      <c r="Q491"/>
      <c r="R491"/>
      <c r="S491"/>
      <c r="T491"/>
      <c r="U491"/>
    </row>
    <row r="492" spans="3:21" ht="15.75" customHeight="1" x14ac:dyDescent="0.2">
      <c r="C492" s="243"/>
      <c r="D492"/>
      <c r="E492"/>
      <c r="F492"/>
      <c r="G492"/>
      <c r="H492"/>
      <c r="I492"/>
      <c r="J492"/>
      <c r="K492"/>
      <c r="L492"/>
      <c r="M492"/>
      <c r="N492"/>
      <c r="O492"/>
      <c r="P492"/>
      <c r="Q492"/>
      <c r="R492"/>
      <c r="S492"/>
      <c r="T492"/>
      <c r="U492"/>
    </row>
    <row r="493" spans="3:21" ht="15.75" customHeight="1" x14ac:dyDescent="0.2">
      <c r="C493" s="243"/>
      <c r="D493"/>
      <c r="E493"/>
      <c r="F493"/>
      <c r="G493"/>
      <c r="H493"/>
      <c r="I493"/>
      <c r="J493"/>
      <c r="K493"/>
      <c r="L493"/>
      <c r="M493"/>
      <c r="N493"/>
      <c r="O493"/>
      <c r="P493"/>
      <c r="Q493"/>
      <c r="R493"/>
      <c r="S493"/>
      <c r="T493"/>
      <c r="U493"/>
    </row>
    <row r="494" spans="3:21" ht="15.75" customHeight="1" x14ac:dyDescent="0.2">
      <c r="C494" s="243"/>
      <c r="D494"/>
      <c r="E494"/>
      <c r="F494"/>
      <c r="G494"/>
      <c r="H494"/>
      <c r="I494"/>
      <c r="J494"/>
      <c r="K494"/>
      <c r="L494"/>
      <c r="M494"/>
      <c r="N494"/>
      <c r="O494"/>
      <c r="P494"/>
      <c r="Q494"/>
      <c r="R494"/>
      <c r="S494"/>
      <c r="T494"/>
      <c r="U494"/>
    </row>
    <row r="495" spans="3:21" ht="15.75" customHeight="1" x14ac:dyDescent="0.2">
      <c r="C495" s="243"/>
      <c r="D495"/>
      <c r="E495"/>
      <c r="F495"/>
      <c r="G495"/>
      <c r="H495"/>
      <c r="I495"/>
      <c r="J495"/>
      <c r="K495"/>
      <c r="L495"/>
      <c r="M495"/>
      <c r="N495"/>
      <c r="O495"/>
      <c r="P495"/>
      <c r="Q495"/>
      <c r="R495"/>
      <c r="S495"/>
      <c r="T495"/>
      <c r="U495"/>
    </row>
    <row r="496" spans="3:21" ht="15.75" customHeight="1" x14ac:dyDescent="0.2">
      <c r="C496" s="243"/>
      <c r="D496"/>
      <c r="E496"/>
      <c r="F496"/>
      <c r="G496"/>
      <c r="H496"/>
      <c r="I496"/>
      <c r="J496"/>
      <c r="K496"/>
      <c r="L496"/>
      <c r="M496"/>
      <c r="N496"/>
      <c r="O496"/>
      <c r="P496"/>
      <c r="Q496"/>
      <c r="R496"/>
      <c r="S496"/>
      <c r="T496"/>
      <c r="U496"/>
    </row>
    <row r="497" spans="3:21" ht="15.75" customHeight="1" x14ac:dyDescent="0.2">
      <c r="C497" s="243"/>
      <c r="D497"/>
      <c r="E497"/>
      <c r="F497"/>
      <c r="G497"/>
      <c r="H497"/>
      <c r="I497"/>
      <c r="J497"/>
      <c r="K497"/>
      <c r="L497"/>
      <c r="M497"/>
      <c r="N497"/>
      <c r="O497"/>
      <c r="P497"/>
      <c r="Q497"/>
      <c r="R497"/>
      <c r="S497"/>
      <c r="T497"/>
      <c r="U497"/>
    </row>
    <row r="498" spans="3:21" ht="15.75" customHeight="1" x14ac:dyDescent="0.2">
      <c r="C498" s="243"/>
      <c r="D498"/>
      <c r="E498"/>
      <c r="F498"/>
      <c r="G498"/>
      <c r="H498"/>
      <c r="I498"/>
      <c r="J498"/>
      <c r="K498"/>
      <c r="L498"/>
      <c r="M498"/>
      <c r="N498"/>
      <c r="O498"/>
      <c r="P498"/>
      <c r="Q498"/>
      <c r="R498"/>
      <c r="S498"/>
      <c r="T498"/>
      <c r="U498"/>
    </row>
    <row r="499" spans="3:21" ht="15.75" customHeight="1" x14ac:dyDescent="0.2">
      <c r="C499" s="243"/>
      <c r="D499"/>
      <c r="E499"/>
      <c r="F499"/>
      <c r="G499"/>
      <c r="H499"/>
      <c r="I499"/>
      <c r="J499"/>
      <c r="K499"/>
      <c r="L499"/>
      <c r="M499"/>
      <c r="N499"/>
      <c r="O499"/>
      <c r="P499"/>
      <c r="Q499"/>
      <c r="R499"/>
      <c r="S499"/>
      <c r="T499"/>
      <c r="U499"/>
    </row>
    <row r="500" spans="3:21" ht="15.75" customHeight="1" x14ac:dyDescent="0.2">
      <c r="C500" s="243"/>
      <c r="D500"/>
      <c r="E500"/>
      <c r="F500"/>
      <c r="G500"/>
      <c r="H500"/>
      <c r="I500"/>
      <c r="J500"/>
      <c r="K500"/>
      <c r="L500"/>
      <c r="M500"/>
      <c r="N500"/>
      <c r="O500"/>
      <c r="P500"/>
      <c r="Q500"/>
      <c r="R500"/>
      <c r="S500"/>
      <c r="T500"/>
      <c r="U500"/>
    </row>
    <row r="501" spans="3:21" ht="15.75" customHeight="1" x14ac:dyDescent="0.2">
      <c r="C501" s="243"/>
      <c r="D501"/>
      <c r="E501"/>
      <c r="F501"/>
      <c r="G501"/>
      <c r="H501"/>
      <c r="I501"/>
      <c r="J501"/>
      <c r="K501"/>
      <c r="L501"/>
      <c r="M501"/>
      <c r="N501"/>
      <c r="O501"/>
      <c r="P501"/>
      <c r="Q501"/>
      <c r="R501"/>
      <c r="S501"/>
      <c r="T501"/>
      <c r="U501"/>
    </row>
    <row r="502" spans="3:21" ht="15.75" customHeight="1" x14ac:dyDescent="0.2">
      <c r="C502" s="243"/>
      <c r="D502"/>
      <c r="E502"/>
      <c r="F502"/>
      <c r="G502"/>
      <c r="H502"/>
      <c r="I502"/>
      <c r="J502"/>
      <c r="K502"/>
      <c r="L502"/>
      <c r="M502"/>
      <c r="N502"/>
      <c r="O502"/>
      <c r="P502"/>
      <c r="Q502"/>
      <c r="R502"/>
      <c r="S502"/>
      <c r="T502"/>
      <c r="U502"/>
    </row>
    <row r="503" spans="3:21" ht="15.75" customHeight="1" x14ac:dyDescent="0.2">
      <c r="C503" s="243"/>
      <c r="D503"/>
      <c r="E503"/>
      <c r="F503"/>
      <c r="G503"/>
      <c r="H503"/>
      <c r="I503"/>
      <c r="J503"/>
      <c r="K503"/>
      <c r="L503"/>
      <c r="M503"/>
      <c r="N503"/>
      <c r="O503"/>
      <c r="P503"/>
      <c r="Q503"/>
      <c r="R503"/>
      <c r="S503"/>
      <c r="T503"/>
      <c r="U503"/>
    </row>
    <row r="504" spans="3:21" ht="15.75" customHeight="1" x14ac:dyDescent="0.2">
      <c r="C504" s="243"/>
      <c r="D504"/>
      <c r="E504"/>
      <c r="F504"/>
      <c r="G504"/>
      <c r="H504"/>
      <c r="I504"/>
      <c r="J504"/>
      <c r="K504"/>
      <c r="L504"/>
      <c r="M504"/>
      <c r="N504"/>
      <c r="O504"/>
      <c r="P504"/>
      <c r="Q504"/>
      <c r="R504"/>
      <c r="S504"/>
      <c r="T504"/>
      <c r="U504"/>
    </row>
    <row r="505" spans="3:21" ht="15.75" customHeight="1" x14ac:dyDescent="0.2">
      <c r="C505" s="243"/>
      <c r="D505"/>
      <c r="E505"/>
      <c r="F505"/>
      <c r="G505"/>
      <c r="H505"/>
      <c r="I505"/>
      <c r="J505"/>
      <c r="K505"/>
      <c r="L505"/>
      <c r="M505"/>
      <c r="N505"/>
      <c r="O505"/>
      <c r="P505"/>
      <c r="Q505"/>
      <c r="R505"/>
      <c r="S505"/>
      <c r="T505"/>
      <c r="U505"/>
    </row>
    <row r="506" spans="3:21" ht="15.75" customHeight="1" x14ac:dyDescent="0.2">
      <c r="C506" s="243"/>
      <c r="D506"/>
      <c r="E506"/>
      <c r="F506"/>
      <c r="G506"/>
      <c r="H506"/>
      <c r="I506"/>
      <c r="J506"/>
      <c r="K506"/>
      <c r="L506"/>
      <c r="M506"/>
      <c r="N506"/>
      <c r="O506"/>
      <c r="P506"/>
      <c r="Q506"/>
      <c r="R506"/>
      <c r="S506"/>
      <c r="T506"/>
      <c r="U506"/>
    </row>
    <row r="507" spans="3:21" ht="15.75" customHeight="1" x14ac:dyDescent="0.2">
      <c r="C507" s="243"/>
      <c r="D507"/>
      <c r="E507"/>
      <c r="F507"/>
      <c r="G507"/>
      <c r="H507"/>
      <c r="I507"/>
      <c r="J507"/>
      <c r="K507"/>
      <c r="L507"/>
      <c r="M507"/>
      <c r="N507"/>
      <c r="O507"/>
      <c r="P507"/>
      <c r="Q507"/>
      <c r="R507"/>
      <c r="S507"/>
      <c r="T507"/>
      <c r="U507"/>
    </row>
    <row r="508" spans="3:21" ht="15.75" customHeight="1" x14ac:dyDescent="0.2">
      <c r="C508" s="243"/>
      <c r="D508"/>
      <c r="E508"/>
      <c r="F508"/>
      <c r="G508"/>
      <c r="H508"/>
      <c r="I508"/>
      <c r="J508"/>
      <c r="K508"/>
      <c r="L508"/>
      <c r="M508"/>
      <c r="N508"/>
      <c r="O508"/>
      <c r="P508"/>
      <c r="Q508"/>
      <c r="R508"/>
      <c r="S508"/>
      <c r="T508"/>
      <c r="U508"/>
    </row>
    <row r="509" spans="3:21" ht="15.75" customHeight="1" x14ac:dyDescent="0.2">
      <c r="C509" s="243"/>
      <c r="D509"/>
      <c r="E509"/>
      <c r="F509"/>
      <c r="G509"/>
      <c r="H509"/>
      <c r="I509"/>
      <c r="J509"/>
      <c r="K509"/>
      <c r="L509"/>
      <c r="M509"/>
      <c r="N509"/>
      <c r="O509"/>
      <c r="P509"/>
      <c r="Q509"/>
      <c r="R509"/>
      <c r="S509"/>
      <c r="T509"/>
      <c r="U509"/>
    </row>
    <row r="510" spans="3:21" ht="15.75" customHeight="1" x14ac:dyDescent="0.2">
      <c r="C510" s="243"/>
      <c r="D510"/>
      <c r="E510"/>
      <c r="F510"/>
      <c r="G510"/>
      <c r="H510"/>
      <c r="I510"/>
      <c r="J510"/>
      <c r="K510"/>
      <c r="L510"/>
      <c r="M510"/>
      <c r="N510"/>
      <c r="O510"/>
      <c r="P510"/>
      <c r="Q510"/>
      <c r="R510"/>
      <c r="S510"/>
      <c r="T510"/>
      <c r="U510"/>
    </row>
    <row r="511" spans="3:21" ht="15.75" customHeight="1" x14ac:dyDescent="0.2">
      <c r="C511" s="243"/>
      <c r="D511"/>
      <c r="E511"/>
      <c r="F511"/>
      <c r="G511"/>
      <c r="H511"/>
      <c r="I511"/>
      <c r="J511"/>
      <c r="K511"/>
      <c r="L511"/>
      <c r="M511"/>
      <c r="N511"/>
      <c r="O511"/>
      <c r="P511"/>
      <c r="Q511"/>
      <c r="R511"/>
      <c r="S511"/>
      <c r="T511"/>
      <c r="U511"/>
    </row>
    <row r="512" spans="3:21" ht="15.75" customHeight="1" x14ac:dyDescent="0.2">
      <c r="C512" s="243"/>
      <c r="D512"/>
      <c r="E512"/>
      <c r="F512"/>
      <c r="G512"/>
      <c r="H512"/>
      <c r="I512"/>
      <c r="J512"/>
      <c r="K512"/>
      <c r="L512"/>
      <c r="M512"/>
      <c r="N512"/>
      <c r="O512"/>
      <c r="P512"/>
      <c r="Q512"/>
      <c r="R512"/>
      <c r="S512"/>
      <c r="T512"/>
      <c r="U512"/>
    </row>
    <row r="513" spans="3:21" ht="15.75" customHeight="1" x14ac:dyDescent="0.2">
      <c r="C513" s="243"/>
      <c r="D513"/>
      <c r="E513"/>
      <c r="F513"/>
      <c r="G513"/>
      <c r="H513"/>
      <c r="I513"/>
      <c r="J513"/>
      <c r="K513"/>
      <c r="L513"/>
      <c r="M513"/>
      <c r="N513"/>
      <c r="O513"/>
      <c r="P513"/>
      <c r="Q513"/>
      <c r="R513"/>
      <c r="S513"/>
      <c r="T513"/>
      <c r="U513"/>
    </row>
    <row r="514" spans="3:21" ht="15.75" customHeight="1" x14ac:dyDescent="0.2">
      <c r="C514" s="243"/>
      <c r="D514"/>
      <c r="E514"/>
      <c r="F514"/>
      <c r="G514"/>
      <c r="H514"/>
      <c r="I514"/>
      <c r="J514"/>
      <c r="K514"/>
      <c r="L514"/>
      <c r="M514"/>
      <c r="N514"/>
      <c r="O514"/>
      <c r="P514"/>
      <c r="Q514"/>
      <c r="R514"/>
      <c r="S514"/>
      <c r="T514"/>
      <c r="U514"/>
    </row>
    <row r="515" spans="3:21" ht="15.75" customHeight="1" x14ac:dyDescent="0.2">
      <c r="C515" s="243"/>
      <c r="D515"/>
      <c r="E515"/>
      <c r="F515"/>
      <c r="G515"/>
      <c r="H515"/>
      <c r="I515"/>
      <c r="J515"/>
      <c r="K515"/>
      <c r="L515"/>
      <c r="M515"/>
      <c r="N515"/>
      <c r="O515"/>
      <c r="P515"/>
      <c r="Q515"/>
      <c r="R515"/>
      <c r="S515"/>
      <c r="T515"/>
      <c r="U515"/>
    </row>
    <row r="516" spans="3:21" ht="15.75" customHeight="1" x14ac:dyDescent="0.2">
      <c r="C516" s="243"/>
      <c r="D516"/>
      <c r="E516"/>
      <c r="F516"/>
      <c r="G516"/>
      <c r="H516"/>
      <c r="I516"/>
      <c r="J516"/>
      <c r="K516"/>
      <c r="L516"/>
      <c r="M516"/>
      <c r="N516"/>
      <c r="O516"/>
      <c r="P516"/>
      <c r="Q516"/>
      <c r="R516"/>
      <c r="S516"/>
      <c r="T516"/>
      <c r="U516"/>
    </row>
    <row r="517" spans="3:21" ht="15.75" customHeight="1" x14ac:dyDescent="0.2">
      <c r="C517" s="243"/>
      <c r="D517"/>
      <c r="E517"/>
      <c r="F517"/>
      <c r="G517"/>
      <c r="H517"/>
      <c r="I517"/>
      <c r="J517"/>
      <c r="K517"/>
      <c r="L517"/>
      <c r="M517"/>
      <c r="N517"/>
      <c r="O517"/>
      <c r="P517"/>
      <c r="Q517"/>
      <c r="R517"/>
      <c r="S517"/>
      <c r="T517"/>
      <c r="U517"/>
    </row>
    <row r="518" spans="3:21" ht="15.75" customHeight="1" x14ac:dyDescent="0.2">
      <c r="C518" s="243"/>
      <c r="D518"/>
      <c r="E518"/>
      <c r="F518"/>
      <c r="G518"/>
      <c r="H518"/>
      <c r="I518"/>
      <c r="J518"/>
      <c r="K518"/>
      <c r="L518"/>
      <c r="M518"/>
      <c r="N518"/>
      <c r="O518"/>
      <c r="P518"/>
      <c r="Q518"/>
      <c r="R518"/>
      <c r="S518"/>
      <c r="T518"/>
      <c r="U518"/>
    </row>
    <row r="519" spans="3:21" ht="15.75" customHeight="1" x14ac:dyDescent="0.2">
      <c r="C519" s="243"/>
      <c r="D519"/>
      <c r="E519"/>
      <c r="F519"/>
      <c r="G519"/>
      <c r="H519"/>
      <c r="I519"/>
      <c r="J519"/>
      <c r="K519"/>
      <c r="L519"/>
      <c r="M519"/>
      <c r="N519"/>
      <c r="O519"/>
      <c r="P519"/>
      <c r="Q519"/>
      <c r="R519"/>
      <c r="S519"/>
      <c r="T519"/>
      <c r="U519"/>
    </row>
    <row r="520" spans="3:21" ht="15.75" customHeight="1" x14ac:dyDescent="0.2">
      <c r="C520" s="243"/>
      <c r="D520"/>
      <c r="E520"/>
      <c r="F520"/>
      <c r="G520"/>
      <c r="H520"/>
      <c r="I520"/>
      <c r="J520"/>
      <c r="K520"/>
      <c r="L520"/>
      <c r="M520"/>
      <c r="N520"/>
      <c r="O520"/>
      <c r="P520"/>
      <c r="Q520"/>
      <c r="R520"/>
      <c r="S520"/>
      <c r="T520"/>
      <c r="U520"/>
    </row>
    <row r="521" spans="3:21" ht="15.75" customHeight="1" x14ac:dyDescent="0.2">
      <c r="C521" s="243"/>
      <c r="D521"/>
      <c r="E521"/>
      <c r="F521"/>
      <c r="G521"/>
      <c r="H521"/>
      <c r="I521"/>
      <c r="J521"/>
      <c r="K521"/>
      <c r="L521"/>
      <c r="M521"/>
      <c r="N521"/>
      <c r="O521"/>
      <c r="P521"/>
      <c r="Q521"/>
      <c r="R521"/>
      <c r="S521"/>
      <c r="T521"/>
      <c r="U521"/>
    </row>
    <row r="522" spans="3:21" ht="15.75" customHeight="1" x14ac:dyDescent="0.2">
      <c r="C522" s="243"/>
      <c r="D522"/>
      <c r="E522"/>
      <c r="F522"/>
      <c r="G522"/>
      <c r="H522"/>
      <c r="I522"/>
      <c r="J522"/>
      <c r="K522"/>
      <c r="L522"/>
      <c r="M522"/>
      <c r="N522"/>
      <c r="O522"/>
      <c r="P522"/>
      <c r="Q522"/>
      <c r="R522"/>
      <c r="S522"/>
      <c r="T522"/>
      <c r="U522"/>
    </row>
    <row r="523" spans="3:21" ht="15.75" customHeight="1" x14ac:dyDescent="0.2">
      <c r="C523" s="243"/>
      <c r="D523"/>
      <c r="E523"/>
      <c r="F523"/>
      <c r="G523"/>
      <c r="H523"/>
      <c r="I523"/>
      <c r="J523"/>
      <c r="K523"/>
      <c r="L523"/>
      <c r="M523"/>
      <c r="N523"/>
      <c r="O523"/>
      <c r="P523"/>
      <c r="Q523"/>
      <c r="R523"/>
      <c r="S523"/>
      <c r="T523"/>
      <c r="U523"/>
    </row>
    <row r="524" spans="3:21" ht="15.75" customHeight="1" x14ac:dyDescent="0.2">
      <c r="C524" s="243"/>
      <c r="D524"/>
      <c r="E524"/>
      <c r="F524"/>
      <c r="G524"/>
      <c r="H524"/>
      <c r="I524"/>
      <c r="J524"/>
      <c r="K524"/>
      <c r="L524"/>
      <c r="M524"/>
      <c r="N524"/>
      <c r="O524"/>
      <c r="P524"/>
      <c r="Q524"/>
      <c r="R524"/>
      <c r="S524"/>
      <c r="T524"/>
      <c r="U524"/>
    </row>
    <row r="525" spans="3:21" ht="15.75" customHeight="1" x14ac:dyDescent="0.2">
      <c r="C525" s="243"/>
      <c r="D525"/>
      <c r="E525"/>
      <c r="F525"/>
      <c r="G525"/>
      <c r="H525"/>
      <c r="I525"/>
      <c r="J525"/>
      <c r="K525"/>
      <c r="L525"/>
      <c r="M525"/>
      <c r="N525"/>
      <c r="O525"/>
      <c r="P525"/>
      <c r="Q525"/>
      <c r="R525"/>
      <c r="S525"/>
      <c r="T525"/>
      <c r="U525"/>
    </row>
    <row r="526" spans="3:21" ht="15.75" customHeight="1" x14ac:dyDescent="0.2">
      <c r="C526" s="243"/>
      <c r="D526"/>
      <c r="E526"/>
      <c r="F526"/>
      <c r="G526"/>
      <c r="H526"/>
      <c r="I526"/>
      <c r="J526"/>
      <c r="K526"/>
      <c r="L526"/>
      <c r="M526"/>
      <c r="N526"/>
      <c r="O526"/>
      <c r="P526"/>
      <c r="Q526"/>
      <c r="R526"/>
      <c r="S526"/>
      <c r="T526"/>
      <c r="U526"/>
    </row>
    <row r="527" spans="3:21" ht="15.75" customHeight="1" x14ac:dyDescent="0.2">
      <c r="C527" s="243"/>
      <c r="D527"/>
      <c r="E527"/>
      <c r="F527"/>
      <c r="G527"/>
      <c r="H527"/>
      <c r="I527"/>
      <c r="J527"/>
      <c r="K527"/>
      <c r="L527"/>
      <c r="M527"/>
      <c r="N527"/>
      <c r="O527"/>
      <c r="P527"/>
      <c r="Q527"/>
      <c r="R527"/>
      <c r="S527"/>
      <c r="T527"/>
      <c r="U527"/>
    </row>
    <row r="528" spans="3:21" ht="15.75" customHeight="1" x14ac:dyDescent="0.2">
      <c r="C528" s="243"/>
      <c r="D528"/>
      <c r="E528"/>
      <c r="F528"/>
      <c r="G528"/>
      <c r="H528"/>
      <c r="I528"/>
      <c r="J528"/>
      <c r="K528"/>
      <c r="L528"/>
      <c r="M528"/>
      <c r="N528"/>
      <c r="O528"/>
      <c r="P528"/>
      <c r="Q528"/>
      <c r="R528"/>
      <c r="S528"/>
      <c r="T528"/>
      <c r="U528"/>
    </row>
    <row r="529" spans="3:21" ht="15.75" customHeight="1" x14ac:dyDescent="0.2">
      <c r="C529" s="243"/>
      <c r="D529"/>
      <c r="E529"/>
      <c r="F529"/>
      <c r="G529"/>
      <c r="H529"/>
      <c r="I529"/>
      <c r="J529"/>
      <c r="K529"/>
      <c r="L529"/>
      <c r="M529"/>
      <c r="N529"/>
      <c r="O529"/>
      <c r="P529"/>
      <c r="Q529"/>
      <c r="R529"/>
      <c r="S529"/>
      <c r="T529"/>
      <c r="U529"/>
    </row>
    <row r="530" spans="3:21" ht="15.75" customHeight="1" x14ac:dyDescent="0.2">
      <c r="C530" s="243"/>
      <c r="D530"/>
      <c r="E530"/>
      <c r="F530"/>
      <c r="G530"/>
      <c r="H530"/>
      <c r="I530"/>
      <c r="J530"/>
      <c r="K530"/>
      <c r="L530"/>
      <c r="M530"/>
      <c r="N530"/>
      <c r="O530"/>
      <c r="P530"/>
      <c r="Q530"/>
      <c r="R530"/>
      <c r="S530"/>
      <c r="T530"/>
      <c r="U530"/>
    </row>
    <row r="531" spans="3:21" ht="15.75" customHeight="1" x14ac:dyDescent="0.2">
      <c r="C531" s="243"/>
      <c r="D531"/>
      <c r="E531"/>
      <c r="F531"/>
      <c r="G531"/>
      <c r="H531"/>
      <c r="I531"/>
      <c r="J531"/>
      <c r="K531"/>
      <c r="L531"/>
      <c r="M531"/>
      <c r="N531"/>
      <c r="O531"/>
      <c r="P531"/>
      <c r="Q531"/>
      <c r="R531"/>
      <c r="S531"/>
      <c r="T531"/>
      <c r="U531"/>
    </row>
    <row r="532" spans="3:21" ht="15.75" customHeight="1" x14ac:dyDescent="0.2">
      <c r="C532" s="243"/>
      <c r="D532"/>
      <c r="E532"/>
      <c r="F532"/>
      <c r="G532"/>
      <c r="H532"/>
      <c r="I532"/>
      <c r="J532"/>
      <c r="K532"/>
      <c r="L532"/>
      <c r="M532"/>
      <c r="N532"/>
      <c r="O532"/>
      <c r="P532"/>
      <c r="Q532"/>
      <c r="R532"/>
      <c r="S532"/>
      <c r="T532"/>
      <c r="U532"/>
    </row>
    <row r="533" spans="3:21" ht="15.75" customHeight="1" x14ac:dyDescent="0.2">
      <c r="C533" s="243"/>
      <c r="D533"/>
      <c r="E533"/>
      <c r="F533"/>
      <c r="G533"/>
      <c r="H533"/>
      <c r="I533"/>
      <c r="J533"/>
      <c r="K533"/>
      <c r="L533"/>
      <c r="M533"/>
      <c r="N533"/>
      <c r="O533"/>
      <c r="P533"/>
      <c r="Q533"/>
      <c r="R533"/>
      <c r="S533"/>
      <c r="T533"/>
      <c r="U533"/>
    </row>
    <row r="534" spans="3:21" ht="15.75" customHeight="1" x14ac:dyDescent="0.2">
      <c r="C534" s="243"/>
      <c r="D534"/>
      <c r="E534"/>
      <c r="F534"/>
      <c r="G534"/>
      <c r="H534"/>
      <c r="I534"/>
      <c r="J534"/>
      <c r="K534"/>
      <c r="L534"/>
      <c r="M534"/>
      <c r="N534"/>
      <c r="O534"/>
      <c r="P534"/>
      <c r="Q534"/>
      <c r="R534"/>
      <c r="S534"/>
      <c r="T534"/>
      <c r="U534"/>
    </row>
    <row r="535" spans="3:21" ht="15.75" customHeight="1" x14ac:dyDescent="0.2">
      <c r="C535" s="243"/>
      <c r="D535"/>
      <c r="E535"/>
      <c r="F535"/>
      <c r="G535"/>
      <c r="H535"/>
      <c r="I535"/>
      <c r="J535"/>
      <c r="K535"/>
      <c r="L535"/>
      <c r="M535"/>
      <c r="N535"/>
      <c r="O535"/>
      <c r="P535"/>
      <c r="Q535"/>
      <c r="R535"/>
      <c r="S535"/>
      <c r="T535"/>
      <c r="U535"/>
    </row>
    <row r="536" spans="3:21" ht="15.75" customHeight="1" x14ac:dyDescent="0.2">
      <c r="C536" s="243"/>
      <c r="D536"/>
      <c r="E536"/>
      <c r="F536"/>
      <c r="G536"/>
      <c r="H536"/>
      <c r="I536"/>
      <c r="J536"/>
      <c r="K536"/>
      <c r="L536"/>
      <c r="M536"/>
      <c r="N536"/>
      <c r="O536"/>
      <c r="P536"/>
      <c r="Q536"/>
      <c r="R536"/>
      <c r="S536"/>
      <c r="T536"/>
      <c r="U536"/>
    </row>
    <row r="537" spans="3:21" ht="15.75" customHeight="1" x14ac:dyDescent="0.2">
      <c r="C537" s="243"/>
      <c r="D537"/>
      <c r="E537"/>
      <c r="F537"/>
      <c r="G537"/>
      <c r="H537"/>
      <c r="I537"/>
      <c r="J537"/>
      <c r="K537"/>
      <c r="L537"/>
      <c r="M537"/>
      <c r="N537"/>
      <c r="O537"/>
      <c r="P537"/>
      <c r="Q537"/>
      <c r="R537"/>
      <c r="S537"/>
      <c r="T537"/>
      <c r="U537"/>
    </row>
    <row r="538" spans="3:21" ht="15.75" customHeight="1" x14ac:dyDescent="0.2">
      <c r="C538" s="243"/>
      <c r="D538"/>
      <c r="E538"/>
      <c r="F538"/>
      <c r="G538"/>
      <c r="H538"/>
      <c r="I538"/>
      <c r="J538"/>
      <c r="K538"/>
      <c r="L538"/>
      <c r="M538"/>
      <c r="N538"/>
      <c r="O538"/>
      <c r="P538"/>
      <c r="Q538"/>
      <c r="R538"/>
      <c r="S538"/>
      <c r="T538"/>
      <c r="U538"/>
    </row>
    <row r="539" spans="3:21" ht="15.75" customHeight="1" x14ac:dyDescent="0.2">
      <c r="C539" s="243"/>
      <c r="D539"/>
      <c r="E539"/>
      <c r="F539"/>
      <c r="G539"/>
      <c r="H539"/>
      <c r="I539"/>
      <c r="J539"/>
      <c r="K539"/>
      <c r="L539"/>
      <c r="M539"/>
      <c r="N539"/>
      <c r="O539"/>
      <c r="P539"/>
      <c r="Q539"/>
      <c r="R539"/>
      <c r="S539"/>
      <c r="T539"/>
      <c r="U539"/>
    </row>
    <row r="540" spans="3:21" ht="15.75" customHeight="1" x14ac:dyDescent="0.2">
      <c r="C540" s="243"/>
      <c r="D540"/>
      <c r="E540"/>
      <c r="F540"/>
      <c r="G540"/>
      <c r="H540"/>
      <c r="I540"/>
      <c r="J540"/>
      <c r="K540"/>
      <c r="L540"/>
      <c r="M540"/>
      <c r="N540"/>
      <c r="O540"/>
      <c r="P540"/>
      <c r="Q540"/>
      <c r="R540"/>
      <c r="S540"/>
      <c r="T540"/>
      <c r="U540"/>
    </row>
    <row r="541" spans="3:21" ht="15.75" customHeight="1" x14ac:dyDescent="0.2">
      <c r="C541" s="243"/>
      <c r="D541"/>
      <c r="E541"/>
      <c r="F541"/>
      <c r="G541"/>
      <c r="H541"/>
      <c r="I541"/>
      <c r="J541"/>
      <c r="K541"/>
      <c r="L541"/>
      <c r="M541"/>
      <c r="N541"/>
      <c r="O541"/>
      <c r="P541"/>
      <c r="Q541"/>
      <c r="R541"/>
      <c r="S541"/>
      <c r="T541"/>
      <c r="U541"/>
    </row>
    <row r="542" spans="3:21" ht="15.75" customHeight="1" x14ac:dyDescent="0.2">
      <c r="C542" s="243"/>
      <c r="D542"/>
      <c r="E542"/>
      <c r="F542"/>
      <c r="G542"/>
      <c r="H542"/>
      <c r="I542"/>
      <c r="J542"/>
      <c r="K542"/>
      <c r="L542"/>
      <c r="M542"/>
      <c r="N542"/>
      <c r="O542"/>
      <c r="P542"/>
      <c r="Q542"/>
      <c r="R542"/>
      <c r="S542"/>
      <c r="T542"/>
      <c r="U542"/>
    </row>
    <row r="543" spans="3:21" ht="15.75" customHeight="1" x14ac:dyDescent="0.2">
      <c r="C543" s="243"/>
      <c r="D543"/>
      <c r="E543"/>
      <c r="F543"/>
      <c r="G543"/>
      <c r="H543"/>
      <c r="I543"/>
      <c r="J543"/>
      <c r="K543"/>
      <c r="L543"/>
      <c r="M543"/>
      <c r="N543"/>
      <c r="O543"/>
      <c r="P543"/>
      <c r="Q543"/>
      <c r="R543"/>
      <c r="S543"/>
      <c r="T543"/>
      <c r="U543"/>
    </row>
    <row r="544" spans="3:21" ht="15.75" customHeight="1" x14ac:dyDescent="0.2">
      <c r="C544" s="243"/>
      <c r="D544"/>
      <c r="E544"/>
      <c r="F544"/>
      <c r="G544"/>
      <c r="H544"/>
      <c r="I544"/>
      <c r="J544"/>
      <c r="K544"/>
      <c r="L544"/>
      <c r="M544"/>
      <c r="N544"/>
      <c r="O544"/>
      <c r="P544"/>
      <c r="Q544"/>
      <c r="R544"/>
      <c r="S544"/>
      <c r="T544"/>
      <c r="U544"/>
    </row>
    <row r="545" spans="3:21" ht="15.75" customHeight="1" x14ac:dyDescent="0.2">
      <c r="C545" s="243"/>
      <c r="D545"/>
      <c r="E545"/>
      <c r="F545"/>
      <c r="G545"/>
      <c r="H545"/>
      <c r="I545"/>
      <c r="J545"/>
      <c r="K545"/>
      <c r="L545"/>
      <c r="M545"/>
      <c r="N545"/>
      <c r="O545"/>
      <c r="P545"/>
      <c r="Q545"/>
      <c r="R545"/>
      <c r="S545"/>
      <c r="T545"/>
      <c r="U545"/>
    </row>
    <row r="546" spans="3:21" ht="15.75" customHeight="1" x14ac:dyDescent="0.2">
      <c r="C546" s="243"/>
      <c r="D546"/>
      <c r="E546"/>
      <c r="F546"/>
      <c r="G546"/>
      <c r="H546"/>
      <c r="I546"/>
      <c r="J546"/>
      <c r="K546"/>
      <c r="L546"/>
      <c r="M546"/>
      <c r="N546"/>
      <c r="O546"/>
      <c r="P546"/>
      <c r="Q546"/>
      <c r="R546"/>
      <c r="S546"/>
      <c r="T546"/>
      <c r="U546"/>
    </row>
    <row r="547" spans="3:21" ht="15.75" customHeight="1" x14ac:dyDescent="0.2">
      <c r="C547" s="243"/>
      <c r="D547"/>
      <c r="E547"/>
      <c r="F547"/>
      <c r="G547"/>
      <c r="H547"/>
      <c r="I547"/>
      <c r="J547"/>
      <c r="K547"/>
      <c r="L547"/>
      <c r="M547"/>
      <c r="N547"/>
      <c r="O547"/>
      <c r="P547"/>
      <c r="Q547"/>
      <c r="R547"/>
      <c r="S547"/>
      <c r="T547"/>
      <c r="U547"/>
    </row>
    <row r="548" spans="3:21" ht="15.75" customHeight="1" x14ac:dyDescent="0.2">
      <c r="C548" s="243"/>
      <c r="D548"/>
      <c r="E548"/>
      <c r="F548"/>
      <c r="G548"/>
      <c r="H548"/>
      <c r="I548"/>
      <c r="J548"/>
      <c r="K548"/>
      <c r="L548"/>
      <c r="M548"/>
      <c r="N548"/>
      <c r="O548"/>
      <c r="P548"/>
      <c r="Q548"/>
      <c r="R548"/>
      <c r="S548"/>
      <c r="T548"/>
      <c r="U548"/>
    </row>
    <row r="549" spans="3:21" ht="15.75" customHeight="1" x14ac:dyDescent="0.2">
      <c r="C549" s="243"/>
      <c r="D549"/>
      <c r="E549"/>
      <c r="F549"/>
      <c r="G549"/>
      <c r="H549"/>
      <c r="I549"/>
      <c r="J549"/>
      <c r="K549"/>
      <c r="L549"/>
      <c r="M549"/>
      <c r="N549"/>
      <c r="O549"/>
      <c r="P549"/>
      <c r="Q549"/>
      <c r="R549"/>
      <c r="S549"/>
      <c r="T549"/>
      <c r="U549"/>
    </row>
    <row r="550" spans="3:21" ht="15.75" customHeight="1" x14ac:dyDescent="0.2">
      <c r="C550" s="243"/>
      <c r="D550"/>
      <c r="E550"/>
      <c r="F550"/>
      <c r="G550"/>
      <c r="H550"/>
      <c r="I550"/>
      <c r="J550"/>
      <c r="K550"/>
      <c r="L550"/>
      <c r="M550"/>
      <c r="N550"/>
      <c r="O550"/>
      <c r="P550"/>
      <c r="Q550"/>
      <c r="R550"/>
      <c r="S550"/>
      <c r="T550"/>
      <c r="U550"/>
    </row>
    <row r="551" spans="3:21" ht="15.75" customHeight="1" x14ac:dyDescent="0.2">
      <c r="C551" s="243"/>
      <c r="D551"/>
      <c r="E551"/>
      <c r="F551"/>
      <c r="G551"/>
      <c r="H551"/>
      <c r="I551"/>
      <c r="J551"/>
      <c r="K551"/>
      <c r="L551"/>
      <c r="M551"/>
      <c r="N551"/>
      <c r="O551"/>
      <c r="P551"/>
      <c r="Q551"/>
      <c r="R551"/>
      <c r="S551"/>
      <c r="T551"/>
      <c r="U551"/>
    </row>
    <row r="552" spans="3:21" ht="15.75" customHeight="1" x14ac:dyDescent="0.2">
      <c r="C552" s="243"/>
      <c r="D552"/>
      <c r="E552"/>
      <c r="F552"/>
      <c r="G552"/>
      <c r="H552"/>
      <c r="I552"/>
      <c r="J552"/>
      <c r="K552"/>
      <c r="L552"/>
      <c r="M552"/>
      <c r="N552"/>
      <c r="O552"/>
      <c r="P552"/>
      <c r="Q552"/>
      <c r="R552"/>
      <c r="S552"/>
      <c r="T552"/>
      <c r="U552"/>
    </row>
    <row r="553" spans="3:21" ht="15.75" customHeight="1" x14ac:dyDescent="0.2">
      <c r="C553" s="243"/>
      <c r="D553"/>
      <c r="E553"/>
      <c r="F553"/>
      <c r="G553"/>
      <c r="H553"/>
      <c r="I553"/>
      <c r="J553"/>
      <c r="K553"/>
      <c r="L553"/>
      <c r="M553"/>
      <c r="N553"/>
      <c r="O553"/>
      <c r="P553"/>
      <c r="Q553"/>
      <c r="R553"/>
      <c r="S553"/>
      <c r="T553"/>
      <c r="U553"/>
    </row>
    <row r="554" spans="3:21" ht="15.75" customHeight="1" x14ac:dyDescent="0.2">
      <c r="C554" s="243"/>
      <c r="D554"/>
      <c r="E554"/>
      <c r="F554"/>
      <c r="G554"/>
      <c r="H554"/>
      <c r="I554"/>
      <c r="J554"/>
      <c r="K554"/>
      <c r="L554"/>
      <c r="M554"/>
      <c r="N554"/>
      <c r="O554"/>
      <c r="P554"/>
      <c r="Q554"/>
      <c r="R554"/>
      <c r="S554"/>
      <c r="T554"/>
      <c r="U554"/>
    </row>
    <row r="555" spans="3:21" ht="15.75" customHeight="1" x14ac:dyDescent="0.2">
      <c r="C555" s="243"/>
      <c r="D555"/>
      <c r="E555"/>
      <c r="F555"/>
      <c r="G555"/>
      <c r="H555"/>
      <c r="I555"/>
      <c r="J555"/>
      <c r="K555"/>
      <c r="L555"/>
      <c r="M555"/>
      <c r="N555"/>
      <c r="O555"/>
      <c r="P555"/>
      <c r="Q555"/>
      <c r="R555"/>
      <c r="S555"/>
      <c r="T555"/>
      <c r="U555"/>
    </row>
    <row r="556" spans="3:21" ht="15.75" customHeight="1" x14ac:dyDescent="0.2">
      <c r="C556" s="243"/>
      <c r="D556"/>
      <c r="E556"/>
      <c r="F556"/>
      <c r="G556"/>
      <c r="H556"/>
      <c r="I556"/>
      <c r="J556"/>
      <c r="K556"/>
      <c r="L556"/>
      <c r="M556"/>
      <c r="N556"/>
      <c r="O556"/>
      <c r="P556"/>
      <c r="Q556"/>
      <c r="R556"/>
      <c r="S556"/>
      <c r="T556"/>
      <c r="U556"/>
    </row>
    <row r="557" spans="3:21" ht="15.75" customHeight="1" x14ac:dyDescent="0.2">
      <c r="C557" s="243"/>
      <c r="D557"/>
      <c r="E557"/>
      <c r="F557"/>
      <c r="G557"/>
      <c r="H557"/>
      <c r="I557"/>
      <c r="J557"/>
      <c r="K557"/>
      <c r="L557"/>
      <c r="M557"/>
      <c r="N557"/>
      <c r="O557"/>
      <c r="P557"/>
      <c r="Q557"/>
      <c r="R557"/>
      <c r="S557"/>
      <c r="T557"/>
      <c r="U557"/>
    </row>
    <row r="558" spans="3:21" ht="15.75" customHeight="1" x14ac:dyDescent="0.2">
      <c r="C558" s="243"/>
      <c r="D558"/>
      <c r="E558"/>
      <c r="F558"/>
      <c r="G558"/>
      <c r="H558"/>
      <c r="I558"/>
      <c r="J558"/>
      <c r="K558"/>
      <c r="L558"/>
      <c r="M558"/>
      <c r="N558"/>
      <c r="O558"/>
      <c r="P558"/>
      <c r="Q558"/>
      <c r="R558"/>
      <c r="S558"/>
      <c r="T558"/>
      <c r="U558"/>
    </row>
    <row r="559" spans="3:21" ht="15.75" customHeight="1" x14ac:dyDescent="0.2">
      <c r="C559" s="243"/>
      <c r="D559"/>
      <c r="E559"/>
      <c r="F559"/>
      <c r="G559"/>
      <c r="H559"/>
      <c r="I559"/>
      <c r="J559"/>
      <c r="K559"/>
      <c r="L559"/>
      <c r="M559"/>
      <c r="N559"/>
      <c r="O559"/>
      <c r="P559"/>
      <c r="Q559"/>
      <c r="R559"/>
      <c r="S559"/>
      <c r="T559"/>
      <c r="U559"/>
    </row>
    <row r="560" spans="3:21" ht="15.75" customHeight="1" x14ac:dyDescent="0.2">
      <c r="C560" s="243"/>
      <c r="D560"/>
      <c r="E560"/>
      <c r="F560"/>
      <c r="G560"/>
      <c r="H560"/>
      <c r="I560"/>
      <c r="J560"/>
      <c r="K560"/>
      <c r="L560"/>
      <c r="M560"/>
      <c r="N560"/>
      <c r="O560"/>
      <c r="P560"/>
      <c r="Q560"/>
      <c r="R560"/>
      <c r="S560"/>
      <c r="T560"/>
      <c r="U560"/>
    </row>
    <row r="561" spans="3:21" ht="15.75" customHeight="1" x14ac:dyDescent="0.2">
      <c r="C561" s="243"/>
      <c r="D561"/>
      <c r="E561"/>
      <c r="F561"/>
      <c r="G561"/>
      <c r="H561"/>
      <c r="I561"/>
      <c r="J561"/>
      <c r="K561"/>
      <c r="L561"/>
      <c r="M561"/>
      <c r="N561"/>
      <c r="O561"/>
      <c r="P561"/>
      <c r="Q561"/>
      <c r="R561"/>
      <c r="S561"/>
      <c r="T561"/>
      <c r="U561"/>
    </row>
    <row r="562" spans="3:21" ht="15.75" customHeight="1" x14ac:dyDescent="0.2">
      <c r="C562" s="243"/>
      <c r="D562"/>
      <c r="E562"/>
      <c r="F562"/>
      <c r="G562"/>
      <c r="H562"/>
      <c r="I562"/>
      <c r="J562"/>
      <c r="K562"/>
      <c r="L562"/>
      <c r="M562"/>
      <c r="N562"/>
      <c r="O562"/>
      <c r="P562"/>
      <c r="Q562"/>
      <c r="R562"/>
      <c r="S562"/>
      <c r="T562"/>
      <c r="U562"/>
    </row>
    <row r="563" spans="3:21" ht="15.75" customHeight="1" x14ac:dyDescent="0.2">
      <c r="C563" s="243"/>
      <c r="D563"/>
      <c r="E563"/>
      <c r="F563"/>
      <c r="G563"/>
      <c r="H563"/>
      <c r="I563"/>
      <c r="J563"/>
      <c r="K563"/>
      <c r="L563"/>
      <c r="M563"/>
      <c r="N563"/>
      <c r="O563"/>
      <c r="P563"/>
      <c r="Q563"/>
      <c r="R563"/>
      <c r="S563"/>
      <c r="T563"/>
      <c r="U563"/>
    </row>
    <row r="564" spans="3:21" ht="15.75" customHeight="1" x14ac:dyDescent="0.2">
      <c r="C564" s="243"/>
      <c r="D564"/>
      <c r="E564"/>
      <c r="F564"/>
      <c r="G564"/>
      <c r="H564"/>
      <c r="I564"/>
      <c r="J564"/>
      <c r="K564"/>
      <c r="L564"/>
      <c r="M564"/>
      <c r="N564"/>
      <c r="O564"/>
      <c r="P564"/>
      <c r="Q564"/>
      <c r="R564"/>
      <c r="S564"/>
      <c r="T564"/>
      <c r="U564"/>
    </row>
    <row r="565" spans="3:21" ht="15.75" customHeight="1" x14ac:dyDescent="0.2">
      <c r="C565" s="243"/>
      <c r="D565"/>
      <c r="E565"/>
      <c r="F565"/>
      <c r="G565"/>
      <c r="H565"/>
      <c r="I565"/>
      <c r="J565"/>
      <c r="K565"/>
      <c r="L565"/>
      <c r="M565"/>
      <c r="N565"/>
      <c r="O565"/>
      <c r="P565"/>
      <c r="Q565"/>
      <c r="R565"/>
      <c r="S565"/>
      <c r="T565"/>
      <c r="U565"/>
    </row>
    <row r="566" spans="3:21" ht="15.75" customHeight="1" x14ac:dyDescent="0.2">
      <c r="C566" s="243"/>
      <c r="D566"/>
      <c r="E566"/>
      <c r="F566"/>
      <c r="G566"/>
      <c r="H566"/>
      <c r="I566"/>
      <c r="J566"/>
      <c r="K566"/>
      <c r="L566"/>
      <c r="M566"/>
      <c r="N566"/>
      <c r="O566"/>
      <c r="P566"/>
      <c r="Q566"/>
      <c r="R566"/>
      <c r="S566"/>
      <c r="T566"/>
      <c r="U566"/>
    </row>
    <row r="567" spans="3:21" ht="15.75" customHeight="1" x14ac:dyDescent="0.2">
      <c r="C567" s="243"/>
      <c r="D567"/>
      <c r="E567"/>
      <c r="F567"/>
      <c r="G567"/>
      <c r="H567"/>
      <c r="I567"/>
      <c r="J567"/>
      <c r="K567"/>
      <c r="L567"/>
      <c r="M567"/>
      <c r="N567"/>
      <c r="O567"/>
      <c r="P567"/>
      <c r="Q567"/>
      <c r="R567"/>
      <c r="S567"/>
      <c r="T567"/>
      <c r="U567"/>
    </row>
    <row r="568" spans="3:21" ht="15.75" customHeight="1" x14ac:dyDescent="0.2">
      <c r="C568" s="243"/>
      <c r="D568"/>
      <c r="E568"/>
      <c r="F568"/>
      <c r="G568"/>
      <c r="H568"/>
      <c r="I568"/>
      <c r="J568"/>
      <c r="K568"/>
      <c r="L568"/>
      <c r="M568"/>
      <c r="N568"/>
      <c r="O568"/>
      <c r="P568"/>
      <c r="Q568"/>
      <c r="R568"/>
      <c r="S568"/>
      <c r="T568"/>
      <c r="U568"/>
    </row>
    <row r="569" spans="3:21" ht="15.75" customHeight="1" x14ac:dyDescent="0.2">
      <c r="C569" s="243"/>
      <c r="D569"/>
      <c r="E569"/>
      <c r="F569"/>
      <c r="G569"/>
      <c r="H569"/>
      <c r="I569"/>
      <c r="J569"/>
      <c r="K569"/>
      <c r="L569"/>
      <c r="M569"/>
      <c r="N569"/>
      <c r="O569"/>
      <c r="P569"/>
      <c r="Q569"/>
      <c r="R569"/>
      <c r="S569"/>
      <c r="T569"/>
      <c r="U569"/>
    </row>
    <row r="570" spans="3:21" ht="15.75" customHeight="1" x14ac:dyDescent="0.2">
      <c r="C570" s="243"/>
      <c r="D570"/>
      <c r="E570"/>
      <c r="F570"/>
      <c r="G570"/>
      <c r="H570"/>
      <c r="I570"/>
      <c r="J570"/>
      <c r="K570"/>
      <c r="L570"/>
      <c r="M570"/>
      <c r="N570"/>
      <c r="O570"/>
      <c r="P570"/>
      <c r="Q570"/>
      <c r="R570"/>
      <c r="S570"/>
      <c r="T570"/>
      <c r="U570"/>
    </row>
    <row r="571" spans="3:21" ht="15.75" customHeight="1" x14ac:dyDescent="0.2">
      <c r="C571" s="243"/>
      <c r="D571"/>
      <c r="E571"/>
      <c r="F571"/>
      <c r="G571"/>
      <c r="H571"/>
      <c r="I571"/>
      <c r="J571"/>
      <c r="K571"/>
      <c r="L571"/>
      <c r="M571"/>
      <c r="N571"/>
      <c r="O571"/>
      <c r="P571"/>
      <c r="Q571"/>
      <c r="R571"/>
      <c r="S571"/>
      <c r="T571"/>
      <c r="U571"/>
    </row>
    <row r="572" spans="3:21" ht="15.75" customHeight="1" x14ac:dyDescent="0.2">
      <c r="C572" s="243"/>
      <c r="D572"/>
      <c r="E572"/>
      <c r="F572"/>
      <c r="G572"/>
      <c r="H572"/>
      <c r="I572"/>
      <c r="J572"/>
      <c r="K572"/>
      <c r="L572"/>
      <c r="M572"/>
      <c r="N572"/>
      <c r="O572"/>
      <c r="P572"/>
      <c r="Q572"/>
      <c r="R572"/>
      <c r="S572"/>
      <c r="T572"/>
      <c r="U572"/>
    </row>
    <row r="573" spans="3:21" ht="15.75" customHeight="1" x14ac:dyDescent="0.2">
      <c r="C573" s="243"/>
      <c r="D573"/>
      <c r="E573"/>
      <c r="F573"/>
      <c r="G573"/>
      <c r="H573"/>
      <c r="I573"/>
      <c r="J573"/>
      <c r="K573"/>
      <c r="L573"/>
      <c r="M573"/>
      <c r="N573"/>
      <c r="O573"/>
      <c r="P573"/>
      <c r="Q573"/>
      <c r="R573"/>
      <c r="S573"/>
      <c r="T573"/>
      <c r="U573"/>
    </row>
    <row r="574" spans="3:21" ht="15.75" customHeight="1" x14ac:dyDescent="0.2">
      <c r="C574" s="243"/>
      <c r="D574"/>
      <c r="E574"/>
      <c r="F574"/>
      <c r="G574"/>
      <c r="H574"/>
      <c r="I574"/>
      <c r="J574"/>
      <c r="K574"/>
      <c r="L574"/>
      <c r="M574"/>
      <c r="N574"/>
      <c r="O574"/>
      <c r="P574"/>
      <c r="Q574"/>
      <c r="R574"/>
      <c r="S574"/>
      <c r="T574"/>
      <c r="U574"/>
    </row>
    <row r="575" spans="3:21" ht="15.75" customHeight="1" x14ac:dyDescent="0.2">
      <c r="C575" s="243"/>
      <c r="D575"/>
      <c r="E575"/>
      <c r="F575"/>
      <c r="G575"/>
      <c r="H575"/>
      <c r="I575"/>
      <c r="J575"/>
      <c r="K575"/>
      <c r="L575"/>
      <c r="M575"/>
      <c r="N575"/>
      <c r="O575"/>
      <c r="P575"/>
      <c r="Q575"/>
      <c r="R575"/>
      <c r="S575"/>
      <c r="T575"/>
      <c r="U575"/>
    </row>
    <row r="576" spans="3:21" ht="15.75" customHeight="1" x14ac:dyDescent="0.2">
      <c r="C576" s="243"/>
      <c r="D576"/>
      <c r="E576"/>
      <c r="F576"/>
      <c r="G576"/>
      <c r="H576"/>
      <c r="I576"/>
      <c r="J576"/>
      <c r="K576"/>
      <c r="L576"/>
      <c r="M576"/>
      <c r="N576"/>
      <c r="O576"/>
      <c r="P576"/>
      <c r="Q576"/>
      <c r="R576"/>
      <c r="S576"/>
      <c r="T576"/>
      <c r="U576"/>
    </row>
    <row r="577" spans="3:21" ht="15.75" customHeight="1" x14ac:dyDescent="0.2">
      <c r="C577" s="243"/>
      <c r="D577"/>
      <c r="E577"/>
      <c r="F577"/>
      <c r="G577"/>
      <c r="H577"/>
      <c r="I577"/>
      <c r="J577"/>
      <c r="K577"/>
      <c r="L577"/>
      <c r="M577"/>
      <c r="N577"/>
      <c r="O577"/>
      <c r="P577"/>
      <c r="Q577"/>
      <c r="R577"/>
      <c r="S577"/>
      <c r="T577"/>
      <c r="U577"/>
    </row>
    <row r="578" spans="3:21" ht="15.75" customHeight="1" x14ac:dyDescent="0.2">
      <c r="C578" s="243"/>
      <c r="D578"/>
      <c r="E578"/>
      <c r="F578"/>
      <c r="G578"/>
      <c r="H578"/>
      <c r="I578"/>
      <c r="J578"/>
      <c r="K578"/>
      <c r="L578"/>
      <c r="M578"/>
      <c r="N578"/>
      <c r="O578"/>
      <c r="P578"/>
      <c r="Q578"/>
      <c r="R578"/>
      <c r="S578"/>
      <c r="T578"/>
      <c r="U578"/>
    </row>
    <row r="579" spans="3:21" ht="15.75" customHeight="1" x14ac:dyDescent="0.2">
      <c r="C579" s="243"/>
      <c r="D579"/>
      <c r="E579"/>
      <c r="F579"/>
      <c r="G579"/>
      <c r="H579"/>
      <c r="I579"/>
      <c r="J579"/>
      <c r="K579"/>
      <c r="L579"/>
      <c r="M579"/>
      <c r="N579"/>
      <c r="O579"/>
      <c r="P579"/>
      <c r="Q579"/>
      <c r="R579"/>
      <c r="S579"/>
      <c r="T579"/>
      <c r="U579"/>
    </row>
    <row r="580" spans="3:21" ht="15.75" customHeight="1" x14ac:dyDescent="0.2">
      <c r="C580" s="243"/>
      <c r="D580"/>
      <c r="E580"/>
      <c r="F580"/>
      <c r="G580"/>
      <c r="H580"/>
      <c r="I580"/>
      <c r="J580"/>
      <c r="K580"/>
      <c r="L580"/>
      <c r="M580"/>
      <c r="N580"/>
      <c r="O580"/>
      <c r="P580"/>
      <c r="Q580"/>
      <c r="R580"/>
      <c r="S580"/>
      <c r="T580"/>
      <c r="U580"/>
    </row>
    <row r="581" spans="3:21" ht="15.75" customHeight="1" x14ac:dyDescent="0.2">
      <c r="C581" s="243"/>
      <c r="D581"/>
      <c r="E581"/>
      <c r="F581"/>
      <c r="G581"/>
      <c r="H581"/>
      <c r="I581"/>
      <c r="J581"/>
      <c r="K581"/>
      <c r="L581"/>
      <c r="M581"/>
      <c r="N581"/>
      <c r="O581"/>
      <c r="P581"/>
      <c r="Q581"/>
      <c r="R581"/>
      <c r="S581"/>
      <c r="T581"/>
      <c r="U581"/>
    </row>
    <row r="582" spans="3:21" ht="15.75" customHeight="1" x14ac:dyDescent="0.2">
      <c r="C582" s="243"/>
      <c r="D582"/>
      <c r="E582"/>
      <c r="F582"/>
      <c r="G582"/>
      <c r="H582"/>
      <c r="I582"/>
      <c r="J582"/>
      <c r="K582"/>
      <c r="L582"/>
      <c r="M582"/>
      <c r="N582"/>
      <c r="O582"/>
      <c r="P582"/>
      <c r="Q582"/>
      <c r="R582"/>
      <c r="S582"/>
      <c r="T582"/>
      <c r="U582"/>
    </row>
    <row r="583" spans="3:21" ht="15.75" customHeight="1" x14ac:dyDescent="0.2">
      <c r="C583" s="243"/>
      <c r="D583"/>
      <c r="E583"/>
      <c r="F583"/>
      <c r="G583"/>
      <c r="H583"/>
      <c r="I583"/>
      <c r="J583"/>
      <c r="K583"/>
      <c r="L583"/>
      <c r="M583"/>
      <c r="N583"/>
      <c r="O583"/>
      <c r="P583"/>
      <c r="Q583"/>
      <c r="R583"/>
      <c r="S583"/>
      <c r="T583"/>
      <c r="U583"/>
    </row>
    <row r="584" spans="3:21" ht="15.75" customHeight="1" x14ac:dyDescent="0.2">
      <c r="C584" s="243"/>
      <c r="D584"/>
      <c r="E584"/>
      <c r="F584"/>
      <c r="G584"/>
      <c r="H584"/>
      <c r="I584"/>
      <c r="J584"/>
      <c r="K584"/>
      <c r="L584"/>
      <c r="M584"/>
      <c r="N584"/>
      <c r="O584"/>
      <c r="P584"/>
      <c r="Q584"/>
      <c r="R584"/>
      <c r="S584"/>
      <c r="T584"/>
      <c r="U584"/>
    </row>
    <row r="585" spans="3:21" ht="15.75" customHeight="1" x14ac:dyDescent="0.2">
      <c r="C585" s="243"/>
      <c r="D585"/>
      <c r="E585"/>
      <c r="F585"/>
      <c r="G585"/>
      <c r="H585"/>
      <c r="I585"/>
      <c r="J585"/>
      <c r="K585"/>
      <c r="L585"/>
      <c r="M585"/>
      <c r="N585"/>
      <c r="O585"/>
      <c r="P585"/>
      <c r="Q585"/>
      <c r="R585"/>
      <c r="S585"/>
      <c r="T585"/>
      <c r="U585"/>
    </row>
    <row r="586" spans="3:21" ht="15.75" customHeight="1" x14ac:dyDescent="0.2">
      <c r="C586" s="243"/>
      <c r="D586"/>
      <c r="E586"/>
      <c r="F586"/>
      <c r="G586"/>
      <c r="H586"/>
      <c r="I586"/>
      <c r="J586"/>
      <c r="K586"/>
      <c r="L586"/>
      <c r="M586"/>
      <c r="N586"/>
      <c r="O586"/>
      <c r="P586"/>
      <c r="Q586"/>
      <c r="R586"/>
      <c r="S586"/>
      <c r="T586"/>
      <c r="U586"/>
    </row>
    <row r="587" spans="3:21" ht="15.75" customHeight="1" x14ac:dyDescent="0.2">
      <c r="C587" s="243"/>
      <c r="D587"/>
      <c r="E587"/>
      <c r="F587"/>
      <c r="G587"/>
      <c r="H587"/>
      <c r="I587"/>
      <c r="J587"/>
      <c r="K587"/>
      <c r="L587"/>
      <c r="M587"/>
      <c r="N587"/>
      <c r="O587"/>
      <c r="P587"/>
      <c r="Q587"/>
      <c r="R587"/>
      <c r="S587"/>
      <c r="T587"/>
      <c r="U587"/>
    </row>
    <row r="588" spans="3:21" ht="15.75" customHeight="1" x14ac:dyDescent="0.2">
      <c r="C588" s="243"/>
      <c r="D588"/>
      <c r="E588"/>
      <c r="F588"/>
      <c r="G588"/>
      <c r="H588"/>
      <c r="I588"/>
      <c r="J588"/>
      <c r="K588"/>
      <c r="L588"/>
      <c r="M588"/>
      <c r="N588"/>
      <c r="O588"/>
      <c r="P588"/>
      <c r="Q588"/>
      <c r="R588"/>
      <c r="S588"/>
      <c r="T588"/>
      <c r="U588"/>
    </row>
    <row r="589" spans="3:21" ht="15.75" customHeight="1" x14ac:dyDescent="0.2">
      <c r="C589" s="243"/>
      <c r="D589"/>
      <c r="E589"/>
      <c r="F589"/>
      <c r="G589"/>
      <c r="H589"/>
      <c r="I589"/>
      <c r="J589"/>
      <c r="K589"/>
      <c r="L589"/>
      <c r="M589"/>
      <c r="N589"/>
      <c r="O589"/>
      <c r="P589"/>
      <c r="Q589"/>
      <c r="R589"/>
      <c r="S589"/>
      <c r="T589"/>
      <c r="U589"/>
    </row>
    <row r="590" spans="3:21" ht="15.75" customHeight="1" x14ac:dyDescent="0.2">
      <c r="C590" s="243"/>
      <c r="D590"/>
      <c r="E590"/>
      <c r="F590"/>
      <c r="G590"/>
      <c r="H590"/>
      <c r="I590"/>
      <c r="J590"/>
      <c r="K590"/>
      <c r="L590"/>
      <c r="M590"/>
      <c r="N590"/>
      <c r="O590"/>
      <c r="P590"/>
      <c r="Q590"/>
      <c r="R590"/>
      <c r="S590"/>
      <c r="T590"/>
      <c r="U590"/>
    </row>
    <row r="591" spans="3:21" ht="15.75" customHeight="1" x14ac:dyDescent="0.2">
      <c r="C591" s="243"/>
      <c r="D591"/>
      <c r="E591"/>
      <c r="F591"/>
      <c r="G591"/>
      <c r="H591"/>
      <c r="I591"/>
      <c r="J591"/>
      <c r="K591"/>
      <c r="L591"/>
      <c r="M591"/>
      <c r="N591"/>
      <c r="O591"/>
      <c r="P591"/>
      <c r="Q591"/>
      <c r="R591"/>
      <c r="S591"/>
      <c r="T591"/>
      <c r="U591"/>
    </row>
    <row r="592" spans="3:21" ht="15.75" customHeight="1" x14ac:dyDescent="0.2">
      <c r="C592" s="243"/>
      <c r="D592"/>
      <c r="E592"/>
      <c r="F592"/>
      <c r="G592"/>
      <c r="H592"/>
      <c r="I592"/>
      <c r="J592"/>
      <c r="K592"/>
      <c r="L592"/>
      <c r="M592"/>
      <c r="N592"/>
      <c r="O592"/>
      <c r="P592"/>
      <c r="Q592"/>
      <c r="R592"/>
      <c r="S592"/>
      <c r="T592"/>
      <c r="U592"/>
    </row>
    <row r="593" spans="3:21" ht="15.75" customHeight="1" x14ac:dyDescent="0.2">
      <c r="C593" s="243"/>
      <c r="D593"/>
      <c r="E593"/>
      <c r="F593"/>
      <c r="G593"/>
      <c r="H593"/>
      <c r="I593"/>
      <c r="J593"/>
      <c r="K593"/>
      <c r="L593"/>
      <c r="M593"/>
      <c r="N593"/>
      <c r="O593"/>
      <c r="P593"/>
      <c r="Q593"/>
      <c r="R593"/>
      <c r="S593"/>
      <c r="T593"/>
      <c r="U593"/>
    </row>
    <row r="594" spans="3:21" ht="15.75" customHeight="1" x14ac:dyDescent="0.2">
      <c r="C594" s="243"/>
      <c r="D594"/>
      <c r="E594"/>
      <c r="F594"/>
      <c r="G594"/>
      <c r="H594"/>
      <c r="I594"/>
      <c r="J594"/>
      <c r="K594"/>
      <c r="L594"/>
      <c r="M594"/>
      <c r="N594"/>
      <c r="O594"/>
      <c r="P594"/>
      <c r="Q594"/>
      <c r="R594"/>
      <c r="S594"/>
      <c r="T594"/>
      <c r="U594"/>
    </row>
    <row r="595" spans="3:21" ht="15.75" customHeight="1" x14ac:dyDescent="0.2">
      <c r="C595" s="243"/>
      <c r="D595"/>
      <c r="E595"/>
      <c r="F595"/>
      <c r="G595"/>
      <c r="H595"/>
      <c r="I595"/>
      <c r="J595"/>
      <c r="K595"/>
      <c r="L595"/>
      <c r="M595"/>
      <c r="N595"/>
      <c r="O595"/>
      <c r="P595"/>
      <c r="Q595"/>
      <c r="R595"/>
      <c r="S595"/>
      <c r="T595"/>
      <c r="U595"/>
    </row>
    <row r="596" spans="3:21" ht="15.75" customHeight="1" x14ac:dyDescent="0.2">
      <c r="C596" s="243"/>
      <c r="D596"/>
      <c r="E596"/>
      <c r="F596"/>
      <c r="G596"/>
      <c r="H596"/>
      <c r="I596"/>
      <c r="J596"/>
      <c r="K596"/>
      <c r="L596"/>
      <c r="M596"/>
      <c r="N596"/>
      <c r="O596"/>
      <c r="P596"/>
      <c r="Q596"/>
      <c r="R596"/>
      <c r="S596"/>
      <c r="T596"/>
      <c r="U596"/>
    </row>
    <row r="597" spans="3:21" ht="15.75" customHeight="1" x14ac:dyDescent="0.2">
      <c r="C597" s="243"/>
      <c r="D597"/>
      <c r="E597"/>
      <c r="F597"/>
      <c r="G597"/>
      <c r="H597"/>
      <c r="I597"/>
      <c r="J597"/>
      <c r="K597"/>
      <c r="L597"/>
      <c r="M597"/>
      <c r="N597"/>
      <c r="O597"/>
      <c r="P597"/>
      <c r="Q597"/>
      <c r="R597"/>
      <c r="S597"/>
      <c r="T597"/>
      <c r="U597"/>
    </row>
    <row r="598" spans="3:21" ht="15.75" customHeight="1" x14ac:dyDescent="0.2">
      <c r="C598" s="243"/>
      <c r="D598"/>
      <c r="E598"/>
      <c r="F598"/>
      <c r="G598"/>
      <c r="H598"/>
      <c r="I598"/>
      <c r="J598"/>
      <c r="K598"/>
      <c r="L598"/>
      <c r="M598"/>
      <c r="N598"/>
      <c r="O598"/>
      <c r="P598"/>
      <c r="Q598"/>
      <c r="R598"/>
      <c r="S598"/>
      <c r="T598"/>
      <c r="U598"/>
    </row>
    <row r="599" spans="3:21" ht="15.75" customHeight="1" x14ac:dyDescent="0.2">
      <c r="C599" s="243"/>
      <c r="D599"/>
      <c r="E599"/>
      <c r="F599"/>
      <c r="G599"/>
      <c r="H599"/>
      <c r="I599"/>
      <c r="J599"/>
      <c r="K599"/>
      <c r="L599"/>
      <c r="M599"/>
      <c r="N599"/>
      <c r="O599"/>
      <c r="P599"/>
      <c r="Q599"/>
      <c r="R599"/>
      <c r="S599"/>
      <c r="T599"/>
      <c r="U599"/>
    </row>
    <row r="600" spans="3:21" ht="15.75" customHeight="1" x14ac:dyDescent="0.2">
      <c r="C600" s="243"/>
      <c r="D600"/>
      <c r="E600"/>
      <c r="F600"/>
      <c r="G600"/>
      <c r="H600"/>
      <c r="I600"/>
      <c r="J600"/>
      <c r="K600"/>
      <c r="L600"/>
      <c r="M600"/>
      <c r="N600"/>
      <c r="O600"/>
      <c r="P600"/>
      <c r="Q600"/>
      <c r="R600"/>
      <c r="S600"/>
      <c r="T600"/>
      <c r="U600"/>
    </row>
    <row r="601" spans="3:21" ht="15.75" customHeight="1" x14ac:dyDescent="0.2">
      <c r="C601" s="243"/>
      <c r="D601"/>
      <c r="E601"/>
      <c r="F601"/>
      <c r="G601"/>
      <c r="H601"/>
      <c r="I601"/>
      <c r="J601"/>
      <c r="K601"/>
      <c r="L601"/>
      <c r="M601"/>
      <c r="N601"/>
      <c r="O601"/>
      <c r="P601"/>
      <c r="Q601"/>
      <c r="R601"/>
      <c r="S601"/>
      <c r="T601"/>
      <c r="U601"/>
    </row>
    <row r="602" spans="3:21" ht="15.75" customHeight="1" x14ac:dyDescent="0.2">
      <c r="C602" s="243"/>
      <c r="D602"/>
      <c r="E602"/>
      <c r="F602"/>
      <c r="G602"/>
      <c r="H602"/>
      <c r="I602"/>
      <c r="J602"/>
      <c r="K602"/>
      <c r="L602"/>
      <c r="M602"/>
      <c r="N602"/>
      <c r="O602"/>
      <c r="P602"/>
      <c r="Q602"/>
      <c r="R602"/>
      <c r="S602"/>
      <c r="T602"/>
      <c r="U602"/>
    </row>
    <row r="603" spans="3:21" ht="15.75" customHeight="1" x14ac:dyDescent="0.2">
      <c r="C603" s="243"/>
      <c r="D603"/>
      <c r="E603"/>
      <c r="F603"/>
      <c r="G603"/>
      <c r="H603"/>
      <c r="I603"/>
      <c r="J603"/>
      <c r="K603"/>
      <c r="L603"/>
      <c r="M603"/>
      <c r="N603"/>
      <c r="O603"/>
      <c r="P603"/>
      <c r="Q603"/>
      <c r="R603"/>
      <c r="S603"/>
      <c r="T603"/>
      <c r="U603"/>
    </row>
    <row r="604" spans="3:21" ht="15.75" customHeight="1" x14ac:dyDescent="0.2">
      <c r="C604" s="243"/>
      <c r="D604"/>
      <c r="E604"/>
      <c r="F604"/>
      <c r="G604"/>
      <c r="H604"/>
      <c r="I604"/>
      <c r="J604"/>
      <c r="K604"/>
      <c r="L604"/>
      <c r="M604"/>
      <c r="N604"/>
      <c r="O604"/>
      <c r="P604"/>
      <c r="Q604"/>
      <c r="R604"/>
      <c r="S604"/>
      <c r="T604"/>
      <c r="U604"/>
    </row>
    <row r="605" spans="3:21" ht="15.75" customHeight="1" x14ac:dyDescent="0.2">
      <c r="C605" s="243"/>
      <c r="D605"/>
      <c r="E605"/>
      <c r="F605"/>
      <c r="G605"/>
      <c r="H605"/>
      <c r="I605"/>
      <c r="J605"/>
      <c r="K605"/>
      <c r="L605"/>
      <c r="M605"/>
      <c r="N605"/>
      <c r="O605"/>
      <c r="P605"/>
      <c r="Q605"/>
      <c r="R605"/>
      <c r="S605"/>
      <c r="T605"/>
      <c r="U605"/>
    </row>
    <row r="606" spans="3:21" ht="15.75" customHeight="1" x14ac:dyDescent="0.2">
      <c r="C606" s="243"/>
      <c r="D606"/>
      <c r="E606"/>
      <c r="F606"/>
      <c r="G606"/>
      <c r="H606"/>
      <c r="I606"/>
      <c r="J606"/>
      <c r="K606"/>
      <c r="L606"/>
      <c r="M606"/>
      <c r="N606"/>
      <c r="O606"/>
      <c r="P606"/>
      <c r="Q606"/>
      <c r="R606"/>
      <c r="S606"/>
      <c r="T606"/>
      <c r="U606"/>
    </row>
    <row r="607" spans="3:21" ht="15.75" customHeight="1" x14ac:dyDescent="0.2">
      <c r="C607" s="243"/>
      <c r="D607"/>
      <c r="E607"/>
      <c r="F607"/>
      <c r="G607"/>
      <c r="H607"/>
      <c r="I607"/>
      <c r="J607"/>
      <c r="K607"/>
      <c r="L607"/>
      <c r="M607"/>
      <c r="N607"/>
      <c r="O607"/>
      <c r="P607"/>
      <c r="Q607"/>
      <c r="R607"/>
      <c r="S607"/>
      <c r="T607"/>
      <c r="U607"/>
    </row>
    <row r="608" spans="3:21" ht="15.75" customHeight="1" x14ac:dyDescent="0.2">
      <c r="C608" s="243"/>
      <c r="D608"/>
      <c r="E608"/>
      <c r="F608"/>
      <c r="G608"/>
      <c r="H608"/>
      <c r="I608"/>
      <c r="J608"/>
      <c r="K608"/>
      <c r="L608"/>
      <c r="M608"/>
      <c r="N608"/>
      <c r="O608"/>
      <c r="P608"/>
      <c r="Q608"/>
      <c r="R608"/>
      <c r="S608"/>
      <c r="T608"/>
      <c r="U608"/>
    </row>
    <row r="609" spans="3:21" ht="15.75" customHeight="1" x14ac:dyDescent="0.2">
      <c r="C609" s="243"/>
      <c r="D609"/>
      <c r="E609"/>
      <c r="F609"/>
      <c r="G609"/>
      <c r="H609"/>
      <c r="I609"/>
      <c r="J609"/>
      <c r="K609"/>
      <c r="L609"/>
      <c r="M609"/>
      <c r="N609"/>
      <c r="O609"/>
      <c r="P609"/>
      <c r="Q609"/>
      <c r="R609"/>
      <c r="S609"/>
      <c r="T609"/>
      <c r="U609"/>
    </row>
    <row r="610" spans="3:21" ht="15.75" customHeight="1" x14ac:dyDescent="0.2">
      <c r="C610" s="243"/>
      <c r="D610"/>
      <c r="E610"/>
      <c r="F610"/>
      <c r="G610"/>
      <c r="H610"/>
      <c r="I610"/>
      <c r="J610"/>
      <c r="K610"/>
      <c r="L610"/>
      <c r="M610"/>
      <c r="N610"/>
      <c r="O610"/>
      <c r="P610"/>
      <c r="Q610"/>
      <c r="R610"/>
      <c r="S610"/>
      <c r="T610"/>
      <c r="U610"/>
    </row>
    <row r="611" spans="3:21" ht="15.75" customHeight="1" x14ac:dyDescent="0.2">
      <c r="C611" s="243"/>
      <c r="D611"/>
      <c r="E611"/>
      <c r="F611"/>
      <c r="G611"/>
      <c r="H611"/>
      <c r="I611"/>
      <c r="J611"/>
      <c r="K611"/>
      <c r="L611"/>
      <c r="M611"/>
      <c r="N611"/>
      <c r="O611"/>
      <c r="P611"/>
      <c r="Q611"/>
      <c r="R611"/>
      <c r="S611"/>
      <c r="T611"/>
      <c r="U611"/>
    </row>
    <row r="612" spans="3:21" ht="15.75" customHeight="1" x14ac:dyDescent="0.2">
      <c r="C612" s="243"/>
      <c r="D612"/>
      <c r="E612"/>
      <c r="F612"/>
      <c r="G612"/>
      <c r="H612"/>
      <c r="I612"/>
      <c r="J612"/>
      <c r="K612"/>
      <c r="L612"/>
      <c r="M612"/>
      <c r="N612"/>
      <c r="O612"/>
      <c r="P612"/>
      <c r="Q612"/>
      <c r="R612"/>
      <c r="S612"/>
      <c r="T612"/>
      <c r="U612"/>
    </row>
    <row r="613" spans="3:21" ht="15.75" customHeight="1" x14ac:dyDescent="0.2">
      <c r="C613" s="243"/>
      <c r="D613"/>
      <c r="E613"/>
      <c r="F613"/>
      <c r="G613"/>
      <c r="H613"/>
      <c r="I613"/>
      <c r="J613"/>
      <c r="K613"/>
      <c r="L613"/>
      <c r="M613"/>
      <c r="N613"/>
      <c r="O613"/>
      <c r="P613"/>
      <c r="Q613"/>
      <c r="R613"/>
      <c r="S613"/>
      <c r="T613"/>
      <c r="U613"/>
    </row>
    <row r="614" spans="3:21" ht="15.75" customHeight="1" x14ac:dyDescent="0.2">
      <c r="C614" s="243"/>
      <c r="D614"/>
      <c r="E614"/>
      <c r="F614"/>
      <c r="G614"/>
      <c r="H614"/>
      <c r="I614"/>
      <c r="J614"/>
      <c r="K614"/>
      <c r="L614"/>
      <c r="M614"/>
      <c r="N614"/>
      <c r="O614"/>
      <c r="P614"/>
      <c r="Q614"/>
      <c r="R614"/>
      <c r="S614"/>
      <c r="T614"/>
      <c r="U614"/>
    </row>
    <row r="615" spans="3:21" ht="15.75" customHeight="1" x14ac:dyDescent="0.2">
      <c r="C615" s="243"/>
      <c r="D615"/>
      <c r="E615"/>
      <c r="F615"/>
      <c r="G615"/>
      <c r="H615"/>
      <c r="I615"/>
      <c r="J615"/>
      <c r="K615"/>
      <c r="L615"/>
      <c r="M615"/>
      <c r="N615"/>
      <c r="O615"/>
      <c r="P615"/>
      <c r="Q615"/>
      <c r="R615"/>
      <c r="S615"/>
      <c r="T615"/>
      <c r="U615"/>
    </row>
    <row r="616" spans="3:21" ht="15.75" customHeight="1" x14ac:dyDescent="0.2">
      <c r="C616" s="243"/>
      <c r="D616"/>
      <c r="E616"/>
      <c r="F616"/>
      <c r="G616"/>
      <c r="H616"/>
      <c r="I616"/>
      <c r="J616"/>
      <c r="K616"/>
      <c r="L616"/>
      <c r="M616"/>
      <c r="N616"/>
      <c r="O616"/>
      <c r="P616"/>
      <c r="Q616"/>
      <c r="R616"/>
      <c r="S616"/>
      <c r="T616"/>
      <c r="U616"/>
    </row>
    <row r="617" spans="3:21" ht="15.75" customHeight="1" x14ac:dyDescent="0.2">
      <c r="C617" s="243"/>
      <c r="D617"/>
      <c r="E617"/>
      <c r="F617"/>
      <c r="G617"/>
      <c r="H617"/>
      <c r="I617"/>
      <c r="J617"/>
      <c r="K617"/>
      <c r="L617"/>
      <c r="M617"/>
      <c r="N617"/>
      <c r="O617"/>
      <c r="P617"/>
      <c r="Q617"/>
      <c r="R617"/>
      <c r="S617"/>
      <c r="T617"/>
      <c r="U617"/>
    </row>
    <row r="618" spans="3:21" ht="15.75" customHeight="1" x14ac:dyDescent="0.2">
      <c r="C618" s="243"/>
      <c r="D618"/>
      <c r="E618"/>
      <c r="F618"/>
      <c r="G618"/>
      <c r="H618"/>
      <c r="I618"/>
      <c r="J618"/>
      <c r="K618"/>
      <c r="L618"/>
      <c r="M618"/>
      <c r="N618"/>
      <c r="O618"/>
      <c r="P618"/>
      <c r="Q618"/>
      <c r="R618"/>
      <c r="S618"/>
      <c r="T618"/>
      <c r="U618"/>
    </row>
    <row r="619" spans="3:21" ht="15.75" customHeight="1" x14ac:dyDescent="0.2">
      <c r="C619" s="243"/>
      <c r="D619"/>
      <c r="E619"/>
      <c r="F619"/>
      <c r="G619"/>
      <c r="H619"/>
      <c r="I619"/>
      <c r="J619"/>
      <c r="K619"/>
      <c r="L619"/>
      <c r="M619"/>
      <c r="N619"/>
      <c r="O619"/>
      <c r="P619"/>
      <c r="Q619"/>
      <c r="R619"/>
      <c r="S619"/>
      <c r="T619"/>
      <c r="U619"/>
    </row>
    <row r="620" spans="3:21" ht="15.75" customHeight="1" x14ac:dyDescent="0.2">
      <c r="C620" s="243"/>
      <c r="D620"/>
      <c r="E620"/>
      <c r="F620"/>
      <c r="G620"/>
      <c r="H620"/>
      <c r="I620"/>
      <c r="J620"/>
      <c r="K620"/>
      <c r="L620"/>
      <c r="M620"/>
      <c r="N620"/>
      <c r="O620"/>
      <c r="P620"/>
      <c r="Q620"/>
      <c r="R620"/>
      <c r="S620"/>
      <c r="T620"/>
      <c r="U620"/>
    </row>
    <row r="621" spans="3:21" ht="15.75" customHeight="1" x14ac:dyDescent="0.2">
      <c r="C621" s="243"/>
      <c r="D621"/>
      <c r="E621"/>
      <c r="F621"/>
      <c r="G621"/>
      <c r="H621"/>
      <c r="I621"/>
      <c r="J621"/>
      <c r="K621"/>
      <c r="L621"/>
      <c r="M621"/>
      <c r="N621"/>
      <c r="O621"/>
      <c r="P621"/>
      <c r="Q621"/>
      <c r="R621"/>
      <c r="S621"/>
      <c r="T621"/>
      <c r="U621"/>
    </row>
    <row r="622" spans="3:21" ht="15.75" customHeight="1" x14ac:dyDescent="0.2">
      <c r="C622" s="243"/>
      <c r="D622"/>
      <c r="E622"/>
      <c r="F622"/>
      <c r="G622"/>
      <c r="H622"/>
      <c r="I622"/>
      <c r="J622"/>
      <c r="K622"/>
      <c r="L622"/>
      <c r="M622"/>
      <c r="N622"/>
      <c r="O622"/>
      <c r="P622"/>
      <c r="Q622"/>
      <c r="R622"/>
      <c r="S622"/>
      <c r="T622"/>
      <c r="U622"/>
    </row>
    <row r="623" spans="3:21" ht="15.75" customHeight="1" x14ac:dyDescent="0.2">
      <c r="C623" s="243"/>
      <c r="D623"/>
      <c r="E623"/>
      <c r="F623"/>
      <c r="G623"/>
      <c r="H623"/>
      <c r="I623"/>
      <c r="J623"/>
      <c r="K623"/>
      <c r="L623"/>
      <c r="M623"/>
      <c r="N623"/>
      <c r="O623"/>
      <c r="P623"/>
      <c r="Q623"/>
      <c r="R623"/>
      <c r="S623"/>
      <c r="T623"/>
      <c r="U623"/>
    </row>
    <row r="624" spans="3:21" ht="15.75" customHeight="1" x14ac:dyDescent="0.2">
      <c r="C624" s="243"/>
      <c r="D624"/>
      <c r="E624"/>
      <c r="F624"/>
      <c r="G624"/>
      <c r="H624"/>
      <c r="I624"/>
      <c r="J624"/>
      <c r="K624"/>
      <c r="L624"/>
      <c r="M624"/>
      <c r="N624"/>
      <c r="O624"/>
      <c r="P624"/>
      <c r="Q624"/>
      <c r="R624"/>
      <c r="S624"/>
      <c r="T624"/>
      <c r="U624"/>
    </row>
    <row r="625" spans="3:21" ht="15.75" customHeight="1" x14ac:dyDescent="0.2">
      <c r="C625" s="243"/>
      <c r="D625"/>
      <c r="E625"/>
      <c r="F625"/>
      <c r="G625"/>
      <c r="H625"/>
      <c r="I625"/>
      <c r="J625"/>
      <c r="K625"/>
      <c r="L625"/>
      <c r="M625"/>
      <c r="N625"/>
      <c r="O625"/>
      <c r="P625"/>
      <c r="Q625"/>
      <c r="R625"/>
      <c r="S625"/>
      <c r="T625"/>
      <c r="U625"/>
    </row>
    <row r="626" spans="3:21" ht="15.75" customHeight="1" x14ac:dyDescent="0.2">
      <c r="C626" s="243"/>
      <c r="D626"/>
      <c r="E626"/>
      <c r="F626"/>
      <c r="G626"/>
      <c r="H626"/>
      <c r="I626"/>
      <c r="J626"/>
      <c r="K626"/>
      <c r="L626"/>
      <c r="M626"/>
      <c r="N626"/>
      <c r="O626"/>
      <c r="P626"/>
      <c r="Q626"/>
      <c r="R626"/>
      <c r="S626"/>
      <c r="T626"/>
      <c r="U626"/>
    </row>
    <row r="627" spans="3:21" ht="15.75" customHeight="1" x14ac:dyDescent="0.2">
      <c r="C627" s="243"/>
      <c r="D627"/>
      <c r="E627"/>
      <c r="F627"/>
      <c r="G627"/>
      <c r="H627"/>
      <c r="I627"/>
      <c r="J627"/>
      <c r="K627"/>
      <c r="L627"/>
      <c r="M627"/>
      <c r="N627"/>
      <c r="O627"/>
      <c r="P627"/>
      <c r="Q627"/>
      <c r="R627"/>
      <c r="S627"/>
      <c r="T627"/>
      <c r="U627"/>
    </row>
    <row r="628" spans="3:21" ht="15.75" customHeight="1" x14ac:dyDescent="0.2">
      <c r="C628" s="243"/>
      <c r="D628"/>
      <c r="E628"/>
      <c r="F628"/>
      <c r="G628"/>
      <c r="H628"/>
      <c r="I628"/>
      <c r="J628"/>
      <c r="K628"/>
      <c r="L628"/>
      <c r="M628"/>
      <c r="N628"/>
      <c r="O628"/>
      <c r="P628"/>
      <c r="Q628"/>
      <c r="R628"/>
      <c r="S628"/>
      <c r="T628"/>
      <c r="U628"/>
    </row>
    <row r="629" spans="3:21" ht="15.75" customHeight="1" x14ac:dyDescent="0.2">
      <c r="C629" s="243"/>
      <c r="D629"/>
      <c r="E629"/>
      <c r="F629"/>
      <c r="G629"/>
      <c r="H629"/>
      <c r="I629"/>
      <c r="J629"/>
      <c r="K629"/>
      <c r="L629"/>
      <c r="M629"/>
      <c r="N629"/>
      <c r="O629"/>
      <c r="P629"/>
      <c r="Q629"/>
      <c r="R629"/>
      <c r="S629"/>
      <c r="T629"/>
      <c r="U629"/>
    </row>
    <row r="630" spans="3:21" ht="15.75" customHeight="1" x14ac:dyDescent="0.2">
      <c r="C630" s="243"/>
      <c r="D630"/>
      <c r="E630"/>
      <c r="F630"/>
      <c r="G630"/>
      <c r="H630"/>
      <c r="I630"/>
      <c r="J630"/>
      <c r="K630"/>
      <c r="L630"/>
      <c r="M630"/>
      <c r="N630"/>
      <c r="O630"/>
      <c r="P630"/>
      <c r="Q630"/>
      <c r="R630"/>
      <c r="S630"/>
      <c r="T630"/>
      <c r="U630"/>
    </row>
    <row r="631" spans="3:21" ht="15.75" customHeight="1" x14ac:dyDescent="0.2">
      <c r="C631" s="243"/>
      <c r="D631"/>
      <c r="E631"/>
      <c r="F631"/>
      <c r="G631"/>
      <c r="H631"/>
      <c r="I631"/>
      <c r="J631"/>
      <c r="K631"/>
      <c r="L631"/>
      <c r="M631"/>
      <c r="N631"/>
      <c r="O631"/>
      <c r="P631"/>
      <c r="Q631"/>
      <c r="R631"/>
      <c r="S631"/>
      <c r="T631"/>
      <c r="U631"/>
    </row>
    <row r="632" spans="3:21" ht="15.75" customHeight="1" x14ac:dyDescent="0.2">
      <c r="C632" s="243"/>
      <c r="D632"/>
      <c r="E632"/>
      <c r="F632"/>
      <c r="G632"/>
      <c r="H632"/>
      <c r="I632"/>
      <c r="J632"/>
      <c r="K632"/>
      <c r="L632"/>
      <c r="M632"/>
      <c r="N632"/>
      <c r="O632"/>
      <c r="P632"/>
      <c r="Q632"/>
      <c r="R632"/>
      <c r="S632"/>
      <c r="T632"/>
      <c r="U632"/>
    </row>
    <row r="633" spans="3:21" ht="15.75" customHeight="1" x14ac:dyDescent="0.2">
      <c r="C633" s="243"/>
      <c r="D633"/>
      <c r="E633"/>
      <c r="F633"/>
      <c r="G633"/>
      <c r="H633"/>
      <c r="I633"/>
      <c r="J633"/>
      <c r="K633"/>
      <c r="L633"/>
      <c r="M633"/>
      <c r="N633"/>
      <c r="O633"/>
      <c r="P633"/>
      <c r="Q633"/>
      <c r="R633"/>
      <c r="S633"/>
      <c r="T633"/>
      <c r="U633"/>
    </row>
    <row r="634" spans="3:21" ht="15.75" customHeight="1" x14ac:dyDescent="0.2">
      <c r="C634" s="243"/>
      <c r="D634"/>
      <c r="E634"/>
      <c r="F634"/>
      <c r="G634"/>
      <c r="H634"/>
      <c r="I634"/>
      <c r="J634"/>
      <c r="K634"/>
      <c r="L634"/>
      <c r="M634"/>
      <c r="N634"/>
      <c r="O634"/>
      <c r="P634"/>
      <c r="Q634"/>
      <c r="R634"/>
      <c r="S634"/>
      <c r="T634"/>
      <c r="U634"/>
    </row>
    <row r="635" spans="3:21" ht="15.75" customHeight="1" x14ac:dyDescent="0.2">
      <c r="C635" s="243"/>
      <c r="D635"/>
      <c r="E635"/>
      <c r="F635"/>
      <c r="G635"/>
      <c r="H635"/>
      <c r="I635"/>
      <c r="J635"/>
      <c r="K635"/>
      <c r="L635"/>
      <c r="M635"/>
      <c r="N635"/>
      <c r="O635"/>
      <c r="P635"/>
      <c r="Q635"/>
      <c r="R635"/>
      <c r="S635"/>
      <c r="T635"/>
      <c r="U635"/>
    </row>
    <row r="636" spans="3:21" ht="15.75" customHeight="1" x14ac:dyDescent="0.2">
      <c r="C636" s="243"/>
      <c r="D636"/>
      <c r="E636"/>
      <c r="F636"/>
      <c r="G636"/>
      <c r="H636"/>
      <c r="I636"/>
      <c r="J636"/>
      <c r="K636"/>
      <c r="L636"/>
      <c r="M636"/>
      <c r="N636"/>
      <c r="O636"/>
      <c r="P636"/>
      <c r="Q636"/>
      <c r="R636"/>
      <c r="S636"/>
      <c r="T636"/>
      <c r="U636"/>
    </row>
    <row r="637" spans="3:21" ht="15.75" customHeight="1" x14ac:dyDescent="0.2">
      <c r="C637" s="243"/>
      <c r="D637"/>
      <c r="E637"/>
      <c r="F637"/>
      <c r="G637"/>
      <c r="H637"/>
      <c r="I637"/>
      <c r="J637"/>
      <c r="K637"/>
      <c r="L637"/>
      <c r="M637"/>
      <c r="N637"/>
      <c r="O637"/>
      <c r="P637"/>
      <c r="Q637"/>
      <c r="R637"/>
      <c r="S637"/>
      <c r="T637"/>
      <c r="U637"/>
    </row>
    <row r="638" spans="3:21" ht="15.75" customHeight="1" x14ac:dyDescent="0.2">
      <c r="C638" s="243"/>
      <c r="D638"/>
      <c r="E638"/>
      <c r="F638"/>
      <c r="G638"/>
      <c r="H638"/>
      <c r="I638"/>
      <c r="J638"/>
      <c r="K638"/>
      <c r="L638"/>
      <c r="M638"/>
      <c r="N638"/>
      <c r="O638"/>
      <c r="P638"/>
      <c r="Q638"/>
      <c r="R638"/>
      <c r="S638"/>
      <c r="T638"/>
      <c r="U638"/>
    </row>
    <row r="639" spans="3:21" ht="15.75" customHeight="1" x14ac:dyDescent="0.2">
      <c r="C639" s="243"/>
      <c r="D639"/>
      <c r="E639"/>
      <c r="F639"/>
      <c r="G639"/>
      <c r="H639"/>
      <c r="I639"/>
      <c r="J639"/>
      <c r="K639"/>
      <c r="L639"/>
      <c r="M639"/>
      <c r="N639"/>
      <c r="O639"/>
      <c r="P639"/>
      <c r="Q639"/>
      <c r="R639"/>
      <c r="S639"/>
      <c r="T639"/>
      <c r="U639"/>
    </row>
    <row r="640" spans="3:21" ht="15.75" customHeight="1" x14ac:dyDescent="0.2">
      <c r="C640" s="243"/>
      <c r="D640"/>
      <c r="E640"/>
      <c r="F640"/>
      <c r="G640"/>
      <c r="H640"/>
      <c r="I640"/>
      <c r="J640"/>
      <c r="K640"/>
      <c r="L640"/>
      <c r="M640"/>
      <c r="N640"/>
      <c r="O640"/>
      <c r="P640"/>
      <c r="Q640"/>
      <c r="R640"/>
      <c r="S640"/>
      <c r="T640"/>
      <c r="U640"/>
    </row>
    <row r="641" spans="3:21" ht="15.75" customHeight="1" x14ac:dyDescent="0.2">
      <c r="C641" s="243"/>
      <c r="D641"/>
      <c r="E641"/>
      <c r="F641"/>
      <c r="G641"/>
      <c r="H641"/>
      <c r="I641"/>
      <c r="J641"/>
      <c r="K641"/>
      <c r="L641"/>
      <c r="M641"/>
      <c r="N641"/>
      <c r="O641"/>
      <c r="P641"/>
      <c r="Q641"/>
      <c r="R641"/>
      <c r="S641"/>
      <c r="T641"/>
      <c r="U641"/>
    </row>
    <row r="642" spans="3:21" ht="15.75" customHeight="1" x14ac:dyDescent="0.2">
      <c r="C642" s="243"/>
      <c r="D642"/>
      <c r="E642"/>
      <c r="F642"/>
      <c r="G642"/>
      <c r="H642"/>
      <c r="I642"/>
      <c r="J642"/>
      <c r="K642"/>
      <c r="L642"/>
      <c r="M642"/>
      <c r="N642"/>
      <c r="O642"/>
      <c r="P642"/>
      <c r="Q642"/>
      <c r="R642"/>
      <c r="S642"/>
      <c r="T642"/>
      <c r="U642"/>
    </row>
    <row r="643" spans="3:21" ht="15.75" customHeight="1" x14ac:dyDescent="0.2">
      <c r="C643" s="243"/>
      <c r="D643"/>
      <c r="E643"/>
      <c r="F643"/>
      <c r="G643"/>
      <c r="H643"/>
      <c r="I643"/>
      <c r="J643"/>
      <c r="K643"/>
      <c r="L643"/>
      <c r="M643"/>
      <c r="N643"/>
      <c r="O643"/>
      <c r="P643"/>
      <c r="Q643"/>
      <c r="R643"/>
      <c r="S643"/>
      <c r="T643"/>
      <c r="U643"/>
    </row>
    <row r="644" spans="3:21" ht="15.75" customHeight="1" x14ac:dyDescent="0.2">
      <c r="C644" s="243"/>
      <c r="D644"/>
      <c r="E644"/>
      <c r="F644"/>
      <c r="G644"/>
      <c r="H644"/>
      <c r="I644"/>
      <c r="J644"/>
      <c r="K644"/>
      <c r="L644"/>
      <c r="M644"/>
      <c r="N644"/>
      <c r="O644"/>
      <c r="P644"/>
      <c r="Q644"/>
      <c r="R644"/>
      <c r="S644"/>
      <c r="T644"/>
      <c r="U644"/>
    </row>
    <row r="645" spans="3:21" ht="15.75" customHeight="1" x14ac:dyDescent="0.2">
      <c r="C645" s="243"/>
      <c r="D645"/>
      <c r="E645"/>
      <c r="F645"/>
      <c r="G645"/>
      <c r="H645"/>
      <c r="I645"/>
      <c r="J645"/>
      <c r="K645"/>
      <c r="L645"/>
      <c r="M645"/>
      <c r="N645"/>
      <c r="O645"/>
      <c r="P645"/>
      <c r="Q645"/>
      <c r="R645"/>
      <c r="S645"/>
      <c r="T645"/>
      <c r="U645"/>
    </row>
    <row r="646" spans="3:21" ht="15.75" customHeight="1" x14ac:dyDescent="0.2">
      <c r="C646" s="243"/>
      <c r="D646"/>
      <c r="E646"/>
      <c r="F646"/>
      <c r="G646"/>
      <c r="H646"/>
      <c r="I646"/>
      <c r="J646"/>
      <c r="K646"/>
      <c r="L646"/>
      <c r="M646"/>
      <c r="N646"/>
      <c r="O646"/>
      <c r="P646"/>
      <c r="Q646"/>
      <c r="R646"/>
      <c r="S646"/>
      <c r="T646"/>
      <c r="U646"/>
    </row>
    <row r="647" spans="3:21" ht="15.75" customHeight="1" x14ac:dyDescent="0.2">
      <c r="C647" s="243"/>
      <c r="D647"/>
      <c r="E647"/>
      <c r="F647"/>
      <c r="G647"/>
      <c r="H647"/>
      <c r="I647"/>
      <c r="J647"/>
      <c r="K647"/>
      <c r="L647"/>
      <c r="M647"/>
      <c r="N647"/>
      <c r="O647"/>
      <c r="P647"/>
      <c r="Q647"/>
      <c r="R647"/>
      <c r="S647"/>
      <c r="T647"/>
      <c r="U647"/>
    </row>
    <row r="648" spans="3:21" ht="15.75" customHeight="1" x14ac:dyDescent="0.2">
      <c r="C648" s="243"/>
      <c r="D648"/>
      <c r="E648"/>
      <c r="F648"/>
      <c r="G648"/>
      <c r="H648"/>
      <c r="I648"/>
      <c r="J648"/>
      <c r="K648"/>
      <c r="L648"/>
      <c r="M648"/>
      <c r="N648"/>
      <c r="O648"/>
      <c r="P648"/>
      <c r="Q648"/>
      <c r="R648"/>
      <c r="S648"/>
      <c r="T648"/>
      <c r="U648"/>
    </row>
    <row r="649" spans="3:21" ht="15.75" customHeight="1" x14ac:dyDescent="0.2">
      <c r="C649" s="243"/>
      <c r="D649"/>
      <c r="E649"/>
      <c r="F649"/>
      <c r="G649"/>
      <c r="H649"/>
      <c r="I649"/>
      <c r="J649"/>
      <c r="K649"/>
      <c r="L649"/>
      <c r="M649"/>
      <c r="N649"/>
      <c r="O649"/>
      <c r="P649"/>
      <c r="Q649"/>
      <c r="R649"/>
      <c r="S649"/>
      <c r="T649"/>
      <c r="U649"/>
    </row>
    <row r="650" spans="3:21" ht="15.75" customHeight="1" x14ac:dyDescent="0.2">
      <c r="C650" s="243"/>
      <c r="D650"/>
      <c r="E650"/>
      <c r="F650"/>
      <c r="G650"/>
      <c r="H650"/>
      <c r="I650"/>
      <c r="J650"/>
      <c r="K650"/>
      <c r="L650"/>
      <c r="M650"/>
      <c r="N650"/>
      <c r="O650"/>
      <c r="P650"/>
      <c r="Q650"/>
      <c r="R650"/>
      <c r="S650"/>
      <c r="T650"/>
      <c r="U650"/>
    </row>
    <row r="651" spans="3:21" ht="15.75" customHeight="1" x14ac:dyDescent="0.2">
      <c r="C651" s="243"/>
      <c r="D651"/>
      <c r="E651"/>
      <c r="F651"/>
      <c r="G651"/>
      <c r="H651"/>
      <c r="I651"/>
      <c r="J651"/>
      <c r="K651"/>
      <c r="L651"/>
      <c r="M651"/>
      <c r="N651"/>
      <c r="O651"/>
      <c r="P651"/>
      <c r="Q651"/>
      <c r="R651"/>
      <c r="S651"/>
      <c r="T651"/>
      <c r="U651"/>
    </row>
    <row r="652" spans="3:21" ht="15.75" customHeight="1" x14ac:dyDescent="0.2">
      <c r="C652" s="243"/>
      <c r="D652"/>
      <c r="E652"/>
      <c r="F652"/>
      <c r="G652"/>
      <c r="H652"/>
      <c r="I652"/>
      <c r="J652"/>
      <c r="K652"/>
      <c r="L652"/>
      <c r="M652"/>
      <c r="N652"/>
      <c r="O652"/>
      <c r="P652"/>
      <c r="Q652"/>
      <c r="R652"/>
      <c r="S652"/>
      <c r="T652"/>
      <c r="U652"/>
    </row>
    <row r="653" spans="3:21" ht="15.75" customHeight="1" x14ac:dyDescent="0.2">
      <c r="C653" s="243"/>
      <c r="D653"/>
      <c r="E653"/>
      <c r="F653"/>
      <c r="G653"/>
      <c r="H653"/>
      <c r="I653"/>
      <c r="J653"/>
      <c r="K653"/>
      <c r="L653"/>
      <c r="M653"/>
      <c r="N653"/>
      <c r="O653"/>
      <c r="P653"/>
      <c r="Q653"/>
      <c r="R653"/>
      <c r="S653"/>
      <c r="T653"/>
      <c r="U653"/>
    </row>
    <row r="654" spans="3:21" ht="15.75" customHeight="1" x14ac:dyDescent="0.2">
      <c r="C654" s="243"/>
      <c r="D654"/>
      <c r="E654"/>
      <c r="F654"/>
      <c r="G654"/>
      <c r="H654"/>
      <c r="I654"/>
      <c r="J654"/>
      <c r="K654"/>
      <c r="L654"/>
      <c r="M654"/>
      <c r="N654"/>
      <c r="O654"/>
      <c r="P654"/>
      <c r="Q654"/>
      <c r="R654"/>
      <c r="S654"/>
      <c r="T654"/>
      <c r="U654"/>
    </row>
    <row r="655" spans="3:21" ht="15.75" customHeight="1" x14ac:dyDescent="0.2">
      <c r="C655" s="243"/>
      <c r="D655"/>
      <c r="E655"/>
      <c r="F655"/>
      <c r="G655"/>
      <c r="H655"/>
      <c r="I655"/>
      <c r="J655"/>
      <c r="K655"/>
      <c r="L655"/>
      <c r="M655"/>
      <c r="N655"/>
      <c r="O655"/>
      <c r="P655"/>
      <c r="Q655"/>
      <c r="R655"/>
      <c r="S655"/>
      <c r="T655"/>
      <c r="U655"/>
    </row>
    <row r="656" spans="3:21" ht="15.75" customHeight="1" x14ac:dyDescent="0.2">
      <c r="C656" s="243"/>
      <c r="D656"/>
      <c r="E656"/>
      <c r="F656"/>
      <c r="G656"/>
      <c r="H656"/>
      <c r="I656"/>
      <c r="J656"/>
      <c r="K656"/>
      <c r="L656"/>
      <c r="M656"/>
      <c r="N656"/>
      <c r="O656"/>
      <c r="P656"/>
      <c r="Q656"/>
      <c r="R656"/>
      <c r="S656"/>
      <c r="T656"/>
      <c r="U656"/>
    </row>
    <row r="657" spans="3:21" ht="15.75" customHeight="1" x14ac:dyDescent="0.2">
      <c r="C657" s="243"/>
      <c r="D657"/>
      <c r="E657"/>
      <c r="F657"/>
      <c r="G657"/>
      <c r="H657"/>
      <c r="I657"/>
      <c r="J657"/>
      <c r="K657"/>
      <c r="L657"/>
      <c r="M657"/>
      <c r="N657"/>
      <c r="O657"/>
      <c r="P657"/>
      <c r="Q657"/>
      <c r="R657"/>
      <c r="S657"/>
      <c r="T657"/>
      <c r="U657"/>
    </row>
    <row r="658" spans="3:21" ht="15.75" customHeight="1" x14ac:dyDescent="0.2">
      <c r="C658" s="243"/>
      <c r="D658"/>
      <c r="E658"/>
      <c r="F658"/>
      <c r="G658"/>
      <c r="H658"/>
      <c r="I658"/>
      <c r="J658"/>
      <c r="K658"/>
      <c r="L658"/>
      <c r="M658"/>
      <c r="N658"/>
      <c r="O658"/>
      <c r="P658"/>
      <c r="Q658"/>
      <c r="R658"/>
      <c r="S658"/>
      <c r="T658"/>
      <c r="U658"/>
    </row>
    <row r="659" spans="3:21" ht="15.75" customHeight="1" x14ac:dyDescent="0.2">
      <c r="C659" s="243"/>
      <c r="D659"/>
      <c r="E659"/>
      <c r="F659"/>
      <c r="G659"/>
      <c r="H659"/>
      <c r="I659"/>
      <c r="J659"/>
      <c r="K659"/>
      <c r="L659"/>
      <c r="M659"/>
      <c r="N659"/>
      <c r="O659"/>
      <c r="P659"/>
      <c r="Q659"/>
      <c r="R659"/>
      <c r="S659"/>
      <c r="T659"/>
      <c r="U659"/>
    </row>
    <row r="660" spans="3:21" ht="15.75" customHeight="1" x14ac:dyDescent="0.2">
      <c r="C660" s="243"/>
      <c r="D660"/>
      <c r="E660"/>
      <c r="F660"/>
      <c r="G660"/>
      <c r="H660"/>
      <c r="I660"/>
      <c r="J660"/>
      <c r="K660"/>
      <c r="L660"/>
      <c r="M660"/>
      <c r="N660"/>
      <c r="O660"/>
      <c r="P660"/>
      <c r="Q660"/>
      <c r="R660"/>
      <c r="S660"/>
      <c r="T660"/>
      <c r="U660"/>
    </row>
    <row r="661" spans="3:21" ht="15.75" customHeight="1" x14ac:dyDescent="0.2">
      <c r="C661" s="243"/>
      <c r="D661"/>
      <c r="E661"/>
      <c r="F661"/>
      <c r="G661"/>
      <c r="H661"/>
      <c r="I661"/>
      <c r="J661"/>
      <c r="K661"/>
      <c r="L661"/>
      <c r="M661"/>
      <c r="N661"/>
      <c r="O661"/>
      <c r="P661"/>
      <c r="Q661"/>
      <c r="R661"/>
      <c r="S661"/>
      <c r="T661"/>
      <c r="U661"/>
    </row>
    <row r="662" spans="3:21" ht="15.75" customHeight="1" x14ac:dyDescent="0.2">
      <c r="C662" s="243"/>
      <c r="D662"/>
      <c r="E662"/>
      <c r="F662"/>
      <c r="G662"/>
      <c r="H662"/>
      <c r="I662"/>
      <c r="J662"/>
      <c r="K662"/>
      <c r="L662"/>
      <c r="M662"/>
      <c r="N662"/>
      <c r="O662"/>
      <c r="P662"/>
      <c r="Q662"/>
      <c r="R662"/>
      <c r="S662"/>
      <c r="T662"/>
      <c r="U662"/>
    </row>
    <row r="663" spans="3:21" ht="15.75" customHeight="1" x14ac:dyDescent="0.2">
      <c r="C663" s="243"/>
      <c r="D663"/>
      <c r="E663"/>
      <c r="F663"/>
      <c r="G663"/>
      <c r="H663"/>
      <c r="I663"/>
      <c r="J663"/>
      <c r="K663"/>
      <c r="L663"/>
      <c r="M663"/>
      <c r="N663"/>
      <c r="O663"/>
      <c r="P663"/>
      <c r="Q663"/>
      <c r="R663"/>
      <c r="S663"/>
      <c r="T663"/>
      <c r="U663"/>
    </row>
    <row r="664" spans="3:21" ht="15.75" customHeight="1" x14ac:dyDescent="0.2">
      <c r="C664" s="243"/>
      <c r="D664"/>
      <c r="E664"/>
      <c r="F664"/>
      <c r="G664"/>
      <c r="H664"/>
      <c r="I664"/>
      <c r="J664"/>
      <c r="K664"/>
      <c r="L664"/>
      <c r="M664"/>
      <c r="N664"/>
      <c r="O664"/>
      <c r="P664"/>
      <c r="Q664"/>
      <c r="R664"/>
      <c r="S664"/>
      <c r="T664"/>
      <c r="U664"/>
    </row>
    <row r="665" spans="3:21" ht="15.75" customHeight="1" x14ac:dyDescent="0.2">
      <c r="C665" s="243"/>
      <c r="D665"/>
      <c r="E665"/>
      <c r="F665"/>
      <c r="G665"/>
      <c r="H665"/>
      <c r="I665"/>
      <c r="J665"/>
      <c r="K665"/>
      <c r="L665"/>
      <c r="M665"/>
      <c r="N665"/>
      <c r="O665"/>
      <c r="P665"/>
      <c r="Q665"/>
      <c r="R665"/>
      <c r="S665"/>
      <c r="T665"/>
      <c r="U665"/>
    </row>
    <row r="666" spans="3:21" ht="15.75" customHeight="1" x14ac:dyDescent="0.2">
      <c r="C666" s="243"/>
      <c r="D666"/>
      <c r="E666"/>
      <c r="F666"/>
      <c r="G666"/>
      <c r="H666"/>
      <c r="I666"/>
      <c r="J666"/>
      <c r="K666"/>
      <c r="L666"/>
      <c r="M666"/>
      <c r="N666"/>
      <c r="O666"/>
      <c r="P666"/>
      <c r="Q666"/>
      <c r="R666"/>
      <c r="S666"/>
      <c r="T666"/>
      <c r="U666"/>
    </row>
    <row r="667" spans="3:21" ht="15.75" customHeight="1" x14ac:dyDescent="0.2">
      <c r="C667" s="243"/>
      <c r="D667"/>
      <c r="E667"/>
      <c r="F667"/>
      <c r="G667"/>
      <c r="H667"/>
      <c r="I667"/>
      <c r="J667"/>
      <c r="K667"/>
      <c r="L667"/>
      <c r="M667"/>
      <c r="N667"/>
      <c r="O667"/>
      <c r="P667"/>
      <c r="Q667"/>
      <c r="R667"/>
      <c r="S667"/>
      <c r="T667"/>
      <c r="U667"/>
    </row>
    <row r="668" spans="3:21" ht="15.75" customHeight="1" x14ac:dyDescent="0.2">
      <c r="C668" s="243"/>
      <c r="D668"/>
      <c r="E668"/>
      <c r="F668"/>
      <c r="G668"/>
      <c r="H668"/>
      <c r="I668"/>
      <c r="J668"/>
      <c r="K668"/>
      <c r="L668"/>
      <c r="M668"/>
      <c r="N668"/>
      <c r="O668"/>
      <c r="P668"/>
      <c r="Q668"/>
      <c r="R668"/>
      <c r="S668"/>
      <c r="T668"/>
      <c r="U668"/>
    </row>
    <row r="669" spans="3:21" ht="15.75" customHeight="1" x14ac:dyDescent="0.2">
      <c r="C669" s="243"/>
      <c r="D669"/>
      <c r="E669"/>
      <c r="F669"/>
      <c r="G669"/>
      <c r="H669"/>
      <c r="I669"/>
      <c r="J669"/>
      <c r="K669"/>
      <c r="L669"/>
      <c r="M669"/>
      <c r="N669"/>
      <c r="O669"/>
      <c r="P669"/>
      <c r="Q669"/>
      <c r="R669"/>
      <c r="S669"/>
      <c r="T669"/>
      <c r="U669"/>
    </row>
    <row r="670" spans="3:21" ht="15.75" customHeight="1" x14ac:dyDescent="0.2">
      <c r="C670" s="243"/>
      <c r="D670"/>
      <c r="E670"/>
      <c r="F670"/>
      <c r="G670"/>
      <c r="H670"/>
      <c r="I670"/>
      <c r="J670"/>
      <c r="K670"/>
      <c r="L670"/>
      <c r="M670"/>
      <c r="N670"/>
      <c r="O670"/>
      <c r="P670"/>
      <c r="Q670"/>
      <c r="R670"/>
      <c r="S670"/>
      <c r="T670"/>
      <c r="U670"/>
    </row>
    <row r="671" spans="3:21" ht="15.75" customHeight="1" x14ac:dyDescent="0.2">
      <c r="C671" s="243"/>
      <c r="D671"/>
      <c r="E671"/>
      <c r="F671"/>
      <c r="G671"/>
      <c r="H671"/>
      <c r="I671"/>
      <c r="J671"/>
      <c r="K671"/>
      <c r="L671"/>
      <c r="M671"/>
      <c r="N671"/>
      <c r="O671"/>
      <c r="P671"/>
      <c r="Q671"/>
      <c r="R671"/>
      <c r="S671"/>
      <c r="T671"/>
      <c r="U671"/>
    </row>
    <row r="672" spans="3:21" ht="15.75" customHeight="1" x14ac:dyDescent="0.2">
      <c r="C672" s="243"/>
      <c r="D672"/>
      <c r="E672"/>
      <c r="F672"/>
      <c r="G672"/>
      <c r="H672"/>
      <c r="I672"/>
      <c r="J672"/>
      <c r="K672"/>
      <c r="L672"/>
      <c r="M672"/>
      <c r="N672"/>
      <c r="O672"/>
      <c r="P672"/>
      <c r="Q672"/>
      <c r="R672"/>
      <c r="S672"/>
      <c r="T672"/>
      <c r="U672"/>
    </row>
    <row r="673" spans="3:21" ht="15.75" customHeight="1" x14ac:dyDescent="0.2">
      <c r="C673" s="243"/>
      <c r="D673"/>
      <c r="E673"/>
      <c r="F673"/>
      <c r="G673"/>
      <c r="H673"/>
      <c r="I673"/>
      <c r="J673"/>
      <c r="K673"/>
      <c r="L673"/>
      <c r="M673"/>
      <c r="N673"/>
      <c r="O673"/>
      <c r="P673"/>
      <c r="Q673"/>
      <c r="R673"/>
      <c r="S673"/>
      <c r="T673"/>
      <c r="U673"/>
    </row>
    <row r="674" spans="3:21" ht="15.75" customHeight="1" x14ac:dyDescent="0.2">
      <c r="C674" s="243"/>
      <c r="D674"/>
      <c r="E674"/>
      <c r="F674"/>
      <c r="G674"/>
      <c r="H674"/>
      <c r="I674"/>
      <c r="J674"/>
      <c r="K674"/>
      <c r="L674"/>
      <c r="M674"/>
      <c r="N674"/>
      <c r="O674"/>
      <c r="P674"/>
      <c r="Q674"/>
      <c r="R674"/>
      <c r="S674"/>
      <c r="T674"/>
      <c r="U674"/>
    </row>
    <row r="675" spans="3:21" ht="15.75" customHeight="1" x14ac:dyDescent="0.2">
      <c r="C675" s="243"/>
      <c r="D675"/>
      <c r="E675"/>
      <c r="F675"/>
      <c r="G675"/>
      <c r="H675"/>
      <c r="I675"/>
      <c r="J675"/>
      <c r="K675"/>
      <c r="L675"/>
      <c r="M675"/>
      <c r="N675"/>
      <c r="O675"/>
      <c r="P675"/>
      <c r="Q675"/>
      <c r="R675"/>
      <c r="S675"/>
      <c r="T675"/>
      <c r="U675"/>
    </row>
    <row r="676" spans="3:21" ht="15.75" customHeight="1" x14ac:dyDescent="0.2">
      <c r="C676" s="243"/>
      <c r="D676"/>
      <c r="E676"/>
      <c r="F676"/>
      <c r="G676"/>
      <c r="H676"/>
      <c r="I676"/>
      <c r="J676"/>
      <c r="K676"/>
      <c r="L676"/>
      <c r="M676"/>
      <c r="N676"/>
      <c r="O676"/>
      <c r="P676"/>
      <c r="Q676"/>
      <c r="R676"/>
      <c r="S676"/>
      <c r="T676"/>
      <c r="U676"/>
    </row>
    <row r="677" spans="3:21" ht="15.75" customHeight="1" x14ac:dyDescent="0.2">
      <c r="C677" s="243"/>
      <c r="D677"/>
      <c r="E677"/>
      <c r="F677"/>
      <c r="G677"/>
      <c r="H677"/>
      <c r="I677"/>
      <c r="J677"/>
      <c r="K677"/>
      <c r="L677"/>
      <c r="M677"/>
      <c r="N677"/>
      <c r="O677"/>
      <c r="P677"/>
      <c r="Q677"/>
      <c r="R677"/>
      <c r="S677"/>
      <c r="T677"/>
      <c r="U677"/>
    </row>
    <row r="678" spans="3:21" ht="15.75" customHeight="1" x14ac:dyDescent="0.2">
      <c r="C678" s="243"/>
      <c r="D678"/>
      <c r="E678"/>
      <c r="F678"/>
      <c r="G678"/>
      <c r="H678"/>
      <c r="I678"/>
      <c r="J678"/>
      <c r="K678"/>
      <c r="L678"/>
      <c r="M678"/>
      <c r="N678"/>
      <c r="O678"/>
      <c r="P678"/>
      <c r="Q678"/>
      <c r="R678"/>
      <c r="S678"/>
      <c r="T678"/>
      <c r="U678"/>
    </row>
    <row r="679" spans="3:21" ht="15.75" customHeight="1" x14ac:dyDescent="0.2">
      <c r="C679" s="243"/>
      <c r="D679"/>
      <c r="E679"/>
      <c r="F679"/>
      <c r="G679"/>
      <c r="H679"/>
      <c r="I679"/>
      <c r="J679"/>
      <c r="K679"/>
      <c r="L679"/>
      <c r="M679"/>
      <c r="N679"/>
      <c r="O679"/>
      <c r="P679"/>
      <c r="Q679"/>
      <c r="R679"/>
      <c r="S679"/>
      <c r="T679"/>
      <c r="U679"/>
    </row>
    <row r="680" spans="3:21" ht="15.75" customHeight="1" x14ac:dyDescent="0.2">
      <c r="C680" s="243"/>
      <c r="D680"/>
      <c r="E680"/>
      <c r="F680"/>
      <c r="G680"/>
      <c r="H680"/>
      <c r="I680"/>
      <c r="J680"/>
      <c r="K680"/>
      <c r="L680"/>
      <c r="M680"/>
      <c r="N680"/>
      <c r="O680"/>
      <c r="P680"/>
      <c r="Q680"/>
      <c r="R680"/>
      <c r="S680"/>
      <c r="T680"/>
      <c r="U680"/>
    </row>
    <row r="681" spans="3:21" ht="15.75" customHeight="1" x14ac:dyDescent="0.2">
      <c r="C681" s="243"/>
      <c r="D681"/>
      <c r="E681"/>
      <c r="F681"/>
      <c r="G681"/>
      <c r="H681"/>
      <c r="I681"/>
      <c r="J681"/>
      <c r="K681"/>
      <c r="L681"/>
      <c r="M681"/>
      <c r="N681"/>
      <c r="O681"/>
      <c r="P681"/>
      <c r="Q681"/>
      <c r="R681"/>
      <c r="S681"/>
      <c r="T681"/>
      <c r="U681"/>
    </row>
    <row r="682" spans="3:21" ht="15.75" customHeight="1" x14ac:dyDescent="0.2">
      <c r="C682" s="243"/>
      <c r="D682"/>
      <c r="E682"/>
      <c r="F682"/>
      <c r="G682"/>
      <c r="H682"/>
      <c r="I682"/>
      <c r="J682"/>
      <c r="K682"/>
      <c r="L682"/>
      <c r="M682"/>
      <c r="N682"/>
      <c r="O682"/>
      <c r="P682"/>
      <c r="Q682"/>
      <c r="R682"/>
      <c r="S682"/>
      <c r="T682"/>
      <c r="U682"/>
    </row>
    <row r="683" spans="3:21" ht="15.75" customHeight="1" x14ac:dyDescent="0.2">
      <c r="C683" s="243"/>
      <c r="D683"/>
      <c r="E683"/>
      <c r="F683"/>
      <c r="G683"/>
      <c r="H683"/>
      <c r="I683"/>
      <c r="J683"/>
      <c r="K683"/>
      <c r="L683"/>
      <c r="M683"/>
      <c r="N683"/>
      <c r="O683"/>
      <c r="P683"/>
      <c r="Q683"/>
      <c r="R683"/>
      <c r="S683"/>
      <c r="T683"/>
      <c r="U683"/>
    </row>
    <row r="684" spans="3:21" ht="15.75" customHeight="1" x14ac:dyDescent="0.2">
      <c r="C684" s="243"/>
      <c r="D684"/>
      <c r="E684"/>
      <c r="F684"/>
      <c r="G684"/>
      <c r="H684"/>
      <c r="I684"/>
      <c r="J684"/>
      <c r="K684"/>
      <c r="L684"/>
      <c r="M684"/>
      <c r="N684"/>
      <c r="O684"/>
      <c r="P684"/>
      <c r="Q684"/>
      <c r="R684"/>
      <c r="S684"/>
      <c r="T684"/>
      <c r="U684"/>
    </row>
    <row r="685" spans="3:21" ht="15.75" customHeight="1" x14ac:dyDescent="0.2">
      <c r="C685" s="243"/>
      <c r="D685"/>
      <c r="E685"/>
      <c r="F685"/>
      <c r="G685"/>
      <c r="H685"/>
      <c r="I685"/>
      <c r="J685"/>
      <c r="K685"/>
      <c r="L685"/>
      <c r="M685"/>
      <c r="N685"/>
      <c r="O685"/>
      <c r="P685"/>
      <c r="Q685"/>
      <c r="R685"/>
      <c r="S685"/>
      <c r="T685"/>
      <c r="U685"/>
    </row>
    <row r="686" spans="3:21" ht="15.75" customHeight="1" x14ac:dyDescent="0.2">
      <c r="C686" s="243"/>
      <c r="D686"/>
      <c r="E686"/>
      <c r="F686"/>
      <c r="G686"/>
      <c r="H686"/>
      <c r="I686"/>
      <c r="J686"/>
      <c r="K686"/>
      <c r="L686"/>
      <c r="M686"/>
      <c r="N686"/>
      <c r="O686"/>
      <c r="P686"/>
      <c r="Q686"/>
      <c r="R686"/>
      <c r="S686"/>
      <c r="T686"/>
      <c r="U686"/>
    </row>
    <row r="687" spans="3:21" ht="15.75" customHeight="1" x14ac:dyDescent="0.2">
      <c r="C687" s="243"/>
      <c r="D687"/>
      <c r="E687"/>
      <c r="F687"/>
      <c r="G687"/>
      <c r="H687"/>
      <c r="I687"/>
      <c r="J687"/>
      <c r="K687"/>
      <c r="L687"/>
      <c r="M687"/>
      <c r="N687"/>
      <c r="O687"/>
      <c r="P687"/>
      <c r="Q687"/>
      <c r="R687"/>
      <c r="S687"/>
      <c r="T687"/>
      <c r="U687"/>
    </row>
    <row r="688" spans="3:21" ht="15.75" customHeight="1" x14ac:dyDescent="0.2">
      <c r="C688" s="243"/>
      <c r="D688"/>
      <c r="E688"/>
      <c r="F688"/>
      <c r="G688"/>
      <c r="H688"/>
      <c r="I688"/>
      <c r="J688"/>
      <c r="K688"/>
      <c r="L688"/>
      <c r="M688"/>
      <c r="N688"/>
      <c r="O688"/>
      <c r="P688"/>
      <c r="Q688"/>
      <c r="R688"/>
      <c r="S688"/>
      <c r="T688"/>
      <c r="U688"/>
    </row>
    <row r="689" spans="3:21" ht="15.75" customHeight="1" x14ac:dyDescent="0.2">
      <c r="C689" s="243"/>
      <c r="D689"/>
      <c r="E689"/>
      <c r="F689"/>
      <c r="G689"/>
      <c r="H689"/>
      <c r="I689"/>
      <c r="J689"/>
      <c r="K689"/>
      <c r="L689"/>
      <c r="M689"/>
      <c r="N689"/>
      <c r="O689"/>
      <c r="P689"/>
      <c r="Q689"/>
      <c r="R689"/>
      <c r="S689"/>
      <c r="T689"/>
      <c r="U689"/>
    </row>
    <row r="690" spans="3:21" ht="15.75" customHeight="1" x14ac:dyDescent="0.2">
      <c r="C690" s="243"/>
      <c r="D690"/>
      <c r="E690"/>
      <c r="F690"/>
      <c r="G690"/>
      <c r="H690"/>
      <c r="I690"/>
      <c r="J690"/>
      <c r="K690"/>
      <c r="L690"/>
      <c r="M690"/>
      <c r="N690"/>
      <c r="O690"/>
      <c r="P690"/>
      <c r="Q690"/>
      <c r="R690"/>
      <c r="S690"/>
      <c r="T690"/>
      <c r="U690"/>
    </row>
    <row r="691" spans="3:21" ht="15.75" customHeight="1" x14ac:dyDescent="0.2">
      <c r="C691" s="243"/>
      <c r="D691"/>
      <c r="E691"/>
      <c r="F691"/>
      <c r="G691"/>
      <c r="H691"/>
      <c r="I691"/>
      <c r="J691"/>
      <c r="K691"/>
      <c r="L691"/>
      <c r="M691"/>
      <c r="N691"/>
      <c r="O691"/>
      <c r="P691"/>
      <c r="Q691"/>
      <c r="R691"/>
      <c r="S691"/>
      <c r="T691"/>
      <c r="U691"/>
    </row>
    <row r="692" spans="3:21" ht="15.75" customHeight="1" x14ac:dyDescent="0.2">
      <c r="C692" s="243"/>
      <c r="D692"/>
      <c r="E692"/>
      <c r="F692"/>
      <c r="G692"/>
      <c r="H692"/>
      <c r="I692"/>
      <c r="J692"/>
      <c r="K692"/>
      <c r="L692"/>
      <c r="M692"/>
      <c r="N692"/>
      <c r="O692"/>
      <c r="P692"/>
      <c r="Q692"/>
      <c r="R692"/>
      <c r="S692"/>
      <c r="T692"/>
      <c r="U692"/>
    </row>
    <row r="693" spans="3:21" ht="15.75" customHeight="1" x14ac:dyDescent="0.2">
      <c r="C693" s="243"/>
      <c r="D693"/>
      <c r="E693"/>
      <c r="F693"/>
      <c r="G693"/>
      <c r="H693"/>
      <c r="I693"/>
      <c r="J693"/>
      <c r="K693"/>
      <c r="L693"/>
      <c r="M693"/>
      <c r="N693"/>
      <c r="O693"/>
      <c r="P693"/>
      <c r="Q693"/>
      <c r="R693"/>
      <c r="S693"/>
      <c r="T693"/>
      <c r="U693"/>
    </row>
    <row r="694" spans="3:21" ht="15.75" customHeight="1" x14ac:dyDescent="0.2">
      <c r="C694" s="243"/>
      <c r="D694"/>
      <c r="E694"/>
      <c r="F694"/>
      <c r="G694"/>
      <c r="H694"/>
      <c r="I694"/>
      <c r="J694"/>
      <c r="K694"/>
      <c r="L694"/>
      <c r="M694"/>
      <c r="N694"/>
      <c r="O694"/>
      <c r="P694"/>
      <c r="Q694"/>
      <c r="R694"/>
      <c r="S694"/>
      <c r="T694"/>
      <c r="U694"/>
    </row>
    <row r="695" spans="3:21" ht="15.75" customHeight="1" x14ac:dyDescent="0.2">
      <c r="C695" s="243"/>
      <c r="D695"/>
      <c r="E695"/>
      <c r="F695"/>
      <c r="G695"/>
      <c r="H695"/>
      <c r="I695"/>
      <c r="J695"/>
      <c r="K695"/>
      <c r="L695"/>
      <c r="M695"/>
      <c r="N695"/>
      <c r="O695"/>
      <c r="P695"/>
      <c r="Q695"/>
      <c r="R695"/>
      <c r="S695"/>
      <c r="T695"/>
      <c r="U695"/>
    </row>
    <row r="696" spans="3:21" ht="15.75" customHeight="1" x14ac:dyDescent="0.2">
      <c r="C696" s="243"/>
      <c r="D696"/>
      <c r="E696"/>
      <c r="F696"/>
      <c r="G696"/>
      <c r="H696"/>
      <c r="I696"/>
      <c r="J696"/>
      <c r="K696"/>
      <c r="L696"/>
      <c r="M696"/>
      <c r="N696"/>
      <c r="O696"/>
      <c r="P696"/>
      <c r="Q696"/>
      <c r="R696"/>
      <c r="S696"/>
      <c r="T696"/>
      <c r="U696"/>
    </row>
    <row r="697" spans="3:21" ht="15.75" customHeight="1" x14ac:dyDescent="0.2">
      <c r="C697" s="243"/>
      <c r="D697"/>
      <c r="E697"/>
      <c r="F697"/>
      <c r="G697"/>
      <c r="H697"/>
      <c r="I697"/>
      <c r="J697"/>
      <c r="K697"/>
      <c r="L697"/>
      <c r="M697"/>
      <c r="N697"/>
      <c r="O697"/>
      <c r="P697"/>
      <c r="Q697"/>
      <c r="R697"/>
      <c r="S697"/>
      <c r="T697"/>
      <c r="U697"/>
    </row>
    <row r="698" spans="3:21" ht="15.75" customHeight="1" x14ac:dyDescent="0.2">
      <c r="C698" s="243"/>
      <c r="D698"/>
      <c r="E698"/>
      <c r="F698"/>
      <c r="G698"/>
      <c r="H698"/>
      <c r="I698"/>
      <c r="J698"/>
      <c r="K698"/>
      <c r="L698"/>
      <c r="M698"/>
      <c r="N698"/>
      <c r="O698"/>
      <c r="P698"/>
      <c r="Q698"/>
      <c r="R698"/>
      <c r="S698"/>
      <c r="T698"/>
      <c r="U698"/>
    </row>
    <row r="699" spans="3:21" ht="15.75" customHeight="1" x14ac:dyDescent="0.2">
      <c r="C699" s="243"/>
      <c r="D699"/>
      <c r="E699"/>
      <c r="F699"/>
      <c r="G699"/>
      <c r="H699"/>
      <c r="I699"/>
      <c r="J699"/>
      <c r="K699"/>
      <c r="L699"/>
      <c r="M699"/>
      <c r="N699"/>
      <c r="O699"/>
      <c r="P699"/>
      <c r="Q699"/>
      <c r="R699"/>
      <c r="S699"/>
      <c r="T699"/>
      <c r="U699"/>
    </row>
    <row r="700" spans="3:21" ht="15.75" customHeight="1" x14ac:dyDescent="0.2">
      <c r="C700" s="243"/>
      <c r="D700"/>
      <c r="E700"/>
      <c r="F700"/>
      <c r="G700"/>
      <c r="H700"/>
      <c r="I700"/>
      <c r="J700"/>
      <c r="K700"/>
      <c r="L700"/>
      <c r="M700"/>
      <c r="N700"/>
      <c r="O700"/>
      <c r="P700"/>
      <c r="Q700"/>
      <c r="R700"/>
      <c r="S700"/>
      <c r="T700"/>
      <c r="U700"/>
    </row>
    <row r="701" spans="3:21" ht="15.75" customHeight="1" x14ac:dyDescent="0.2">
      <c r="C701" s="243"/>
      <c r="D701"/>
      <c r="E701"/>
      <c r="F701"/>
      <c r="G701"/>
      <c r="H701"/>
      <c r="I701"/>
      <c r="J701"/>
      <c r="K701"/>
      <c r="L701"/>
      <c r="M701"/>
      <c r="N701"/>
      <c r="O701"/>
      <c r="P701"/>
      <c r="Q701"/>
      <c r="R701"/>
      <c r="S701"/>
      <c r="T701"/>
      <c r="U701"/>
    </row>
    <row r="702" spans="3:21" ht="15.75" customHeight="1" x14ac:dyDescent="0.2">
      <c r="C702" s="243"/>
      <c r="D702"/>
      <c r="E702"/>
      <c r="F702"/>
      <c r="G702"/>
      <c r="H702"/>
      <c r="I702"/>
      <c r="J702"/>
      <c r="K702"/>
      <c r="L702"/>
      <c r="M702"/>
      <c r="N702"/>
      <c r="O702"/>
      <c r="P702"/>
      <c r="Q702"/>
      <c r="R702"/>
      <c r="S702"/>
      <c r="T702"/>
      <c r="U702"/>
    </row>
    <row r="703" spans="3:21" ht="15.75" customHeight="1" x14ac:dyDescent="0.2">
      <c r="C703" s="243"/>
      <c r="D703"/>
      <c r="E703"/>
      <c r="F703"/>
      <c r="G703"/>
      <c r="H703"/>
      <c r="I703"/>
      <c r="J703"/>
      <c r="K703"/>
      <c r="L703"/>
      <c r="M703"/>
      <c r="N703"/>
      <c r="O703"/>
      <c r="P703"/>
      <c r="Q703"/>
      <c r="R703"/>
      <c r="S703"/>
      <c r="T703"/>
      <c r="U703"/>
    </row>
    <row r="704" spans="3:21" ht="15.75" customHeight="1" x14ac:dyDescent="0.2">
      <c r="C704" s="243"/>
      <c r="D704"/>
      <c r="E704"/>
      <c r="F704"/>
      <c r="G704"/>
      <c r="H704"/>
      <c r="I704"/>
      <c r="J704"/>
      <c r="K704"/>
      <c r="L704"/>
      <c r="M704"/>
      <c r="N704"/>
      <c r="O704"/>
      <c r="P704"/>
      <c r="Q704"/>
      <c r="R704"/>
      <c r="S704"/>
      <c r="T704"/>
      <c r="U704"/>
    </row>
    <row r="705" spans="3:21" ht="15.75" customHeight="1" x14ac:dyDescent="0.2">
      <c r="C705" s="243"/>
      <c r="D705"/>
      <c r="E705"/>
      <c r="F705"/>
      <c r="G705"/>
      <c r="H705"/>
      <c r="I705"/>
      <c r="J705"/>
      <c r="K705"/>
      <c r="L705"/>
      <c r="M705"/>
      <c r="N705"/>
      <c r="O705"/>
      <c r="P705"/>
      <c r="Q705"/>
      <c r="R705"/>
      <c r="S705"/>
      <c r="T705"/>
      <c r="U705"/>
    </row>
    <row r="706" spans="3:21" ht="15.75" customHeight="1" x14ac:dyDescent="0.2">
      <c r="C706" s="243"/>
      <c r="D706"/>
      <c r="E706"/>
      <c r="F706"/>
      <c r="G706"/>
      <c r="H706"/>
      <c r="I706"/>
      <c r="J706"/>
      <c r="K706"/>
      <c r="L706"/>
      <c r="M706"/>
      <c r="N706"/>
      <c r="O706"/>
      <c r="P706"/>
      <c r="Q706"/>
      <c r="R706"/>
      <c r="S706"/>
      <c r="T706"/>
      <c r="U706"/>
    </row>
    <row r="707" spans="3:21" ht="15.75" customHeight="1" x14ac:dyDescent="0.2">
      <c r="C707" s="243"/>
      <c r="D707"/>
      <c r="E707"/>
      <c r="F707"/>
      <c r="G707"/>
      <c r="H707"/>
      <c r="I707"/>
      <c r="J707"/>
      <c r="K707"/>
      <c r="L707"/>
      <c r="M707"/>
      <c r="N707"/>
      <c r="O707"/>
      <c r="P707"/>
      <c r="Q707"/>
      <c r="R707"/>
      <c r="S707"/>
      <c r="T707"/>
      <c r="U707"/>
    </row>
    <row r="708" spans="3:21" ht="15.75" customHeight="1" x14ac:dyDescent="0.2">
      <c r="C708" s="243"/>
      <c r="D708"/>
      <c r="E708"/>
      <c r="F708"/>
      <c r="G708"/>
      <c r="H708"/>
      <c r="I708"/>
      <c r="J708"/>
      <c r="K708"/>
      <c r="L708"/>
      <c r="M708"/>
      <c r="N708"/>
      <c r="O708"/>
      <c r="P708"/>
      <c r="Q708"/>
      <c r="R708"/>
      <c r="S708"/>
      <c r="T708"/>
      <c r="U708"/>
    </row>
    <row r="709" spans="3:21" ht="15.75" customHeight="1" x14ac:dyDescent="0.2">
      <c r="C709" s="243"/>
      <c r="D709"/>
      <c r="E709"/>
      <c r="F709"/>
      <c r="G709"/>
      <c r="H709"/>
      <c r="I709"/>
      <c r="J709"/>
      <c r="K709"/>
      <c r="L709"/>
      <c r="M709"/>
      <c r="N709"/>
      <c r="O709"/>
      <c r="P709"/>
      <c r="Q709"/>
      <c r="R709"/>
      <c r="S709"/>
      <c r="T709"/>
      <c r="U709"/>
    </row>
    <row r="710" spans="3:21" ht="15.75" customHeight="1" x14ac:dyDescent="0.2">
      <c r="C710" s="243"/>
      <c r="D710"/>
      <c r="E710"/>
      <c r="F710"/>
      <c r="G710"/>
      <c r="H710"/>
      <c r="I710"/>
      <c r="J710"/>
      <c r="K710"/>
      <c r="L710"/>
      <c r="M710"/>
      <c r="N710"/>
      <c r="O710"/>
      <c r="P710"/>
      <c r="Q710"/>
      <c r="R710"/>
      <c r="S710"/>
      <c r="T710"/>
      <c r="U710"/>
    </row>
    <row r="711" spans="3:21" ht="15.75" customHeight="1" x14ac:dyDescent="0.2">
      <c r="C711" s="243"/>
      <c r="D711"/>
      <c r="E711"/>
      <c r="F711"/>
      <c r="G711"/>
      <c r="H711"/>
      <c r="I711"/>
      <c r="J711"/>
      <c r="K711"/>
      <c r="L711"/>
      <c r="M711"/>
      <c r="N711"/>
      <c r="O711"/>
      <c r="P711"/>
      <c r="Q711"/>
      <c r="R711"/>
      <c r="S711"/>
      <c r="T711"/>
      <c r="U711"/>
    </row>
    <row r="712" spans="3:21" ht="15.75" customHeight="1" x14ac:dyDescent="0.2">
      <c r="C712" s="243"/>
      <c r="D712"/>
      <c r="E712"/>
      <c r="F712"/>
      <c r="G712"/>
      <c r="H712"/>
      <c r="I712"/>
      <c r="J712"/>
      <c r="K712"/>
      <c r="L712"/>
      <c r="M712"/>
      <c r="N712"/>
      <c r="O712"/>
      <c r="P712"/>
      <c r="Q712"/>
      <c r="R712"/>
      <c r="S712"/>
      <c r="T712"/>
      <c r="U712"/>
    </row>
    <row r="713" spans="3:21" ht="15.75" customHeight="1" x14ac:dyDescent="0.2">
      <c r="C713" s="243"/>
      <c r="D713"/>
      <c r="E713"/>
      <c r="F713"/>
      <c r="G713"/>
      <c r="H713"/>
      <c r="I713"/>
      <c r="J713"/>
      <c r="K713"/>
      <c r="L713"/>
      <c r="M713"/>
      <c r="N713"/>
      <c r="O713"/>
      <c r="P713"/>
      <c r="Q713"/>
      <c r="R713"/>
      <c r="S713"/>
      <c r="T713"/>
      <c r="U713"/>
    </row>
    <row r="714" spans="3:21" ht="15.75" customHeight="1" x14ac:dyDescent="0.2">
      <c r="C714" s="243"/>
      <c r="D714"/>
      <c r="E714"/>
      <c r="F714"/>
      <c r="G714"/>
      <c r="H714"/>
      <c r="I714"/>
      <c r="J714"/>
      <c r="K714"/>
      <c r="L714"/>
      <c r="M714"/>
      <c r="N714"/>
      <c r="O714"/>
      <c r="P714"/>
      <c r="Q714"/>
      <c r="R714"/>
      <c r="S714"/>
      <c r="T714"/>
      <c r="U714"/>
    </row>
    <row r="715" spans="3:21" ht="15.75" customHeight="1" x14ac:dyDescent="0.2">
      <c r="C715" s="243"/>
      <c r="D715"/>
      <c r="E715"/>
      <c r="F715"/>
      <c r="G715"/>
      <c r="H715"/>
      <c r="I715"/>
      <c r="J715"/>
      <c r="K715"/>
      <c r="L715"/>
      <c r="M715"/>
      <c r="N715"/>
      <c r="O715"/>
      <c r="P715"/>
      <c r="Q715"/>
      <c r="R715"/>
      <c r="S715"/>
      <c r="T715"/>
      <c r="U715"/>
    </row>
    <row r="716" spans="3:21" ht="15.75" customHeight="1" x14ac:dyDescent="0.2">
      <c r="C716" s="243"/>
      <c r="D716"/>
      <c r="E716"/>
      <c r="F716"/>
      <c r="G716"/>
      <c r="H716"/>
      <c r="I716"/>
      <c r="J716"/>
      <c r="K716"/>
      <c r="L716"/>
      <c r="M716"/>
      <c r="N716"/>
      <c r="O716"/>
      <c r="P716"/>
      <c r="Q716"/>
      <c r="R716"/>
      <c r="S716"/>
      <c r="T716"/>
      <c r="U716"/>
    </row>
    <row r="717" spans="3:21" ht="15.75" customHeight="1" x14ac:dyDescent="0.2">
      <c r="C717" s="243"/>
      <c r="D717"/>
      <c r="E717"/>
      <c r="F717"/>
      <c r="G717"/>
      <c r="H717"/>
      <c r="I717"/>
      <c r="J717"/>
      <c r="K717"/>
      <c r="L717"/>
      <c r="M717"/>
      <c r="N717"/>
      <c r="O717"/>
      <c r="P717"/>
      <c r="Q717"/>
      <c r="R717"/>
      <c r="S717"/>
      <c r="T717"/>
      <c r="U717"/>
    </row>
    <row r="718" spans="3:21" ht="15.75" customHeight="1" x14ac:dyDescent="0.2">
      <c r="C718" s="243"/>
      <c r="D718"/>
      <c r="E718"/>
      <c r="F718"/>
      <c r="G718"/>
      <c r="H718"/>
      <c r="I718"/>
      <c r="J718"/>
      <c r="K718"/>
      <c r="L718"/>
      <c r="M718"/>
      <c r="N718"/>
      <c r="O718"/>
      <c r="P718"/>
      <c r="Q718"/>
      <c r="R718"/>
      <c r="S718"/>
      <c r="T718"/>
      <c r="U718"/>
    </row>
    <row r="719" spans="3:21" ht="15.75" customHeight="1" x14ac:dyDescent="0.2">
      <c r="C719" s="243"/>
      <c r="D719"/>
      <c r="E719"/>
      <c r="F719"/>
      <c r="G719"/>
      <c r="H719"/>
      <c r="I719"/>
      <c r="J719"/>
      <c r="K719"/>
      <c r="L719"/>
      <c r="M719"/>
      <c r="N719"/>
      <c r="O719"/>
      <c r="P719"/>
      <c r="Q719"/>
      <c r="R719"/>
      <c r="S719"/>
      <c r="T719"/>
      <c r="U719"/>
    </row>
    <row r="720" spans="3:21" ht="15.75" customHeight="1" x14ac:dyDescent="0.2">
      <c r="C720" s="243"/>
      <c r="D720"/>
      <c r="E720"/>
      <c r="F720"/>
      <c r="G720"/>
      <c r="H720"/>
      <c r="I720"/>
      <c r="J720"/>
      <c r="K720"/>
      <c r="L720"/>
      <c r="M720"/>
      <c r="N720"/>
      <c r="O720"/>
      <c r="P720"/>
      <c r="Q720"/>
      <c r="R720"/>
      <c r="S720"/>
      <c r="T720"/>
      <c r="U720"/>
    </row>
    <row r="721" spans="3:21" ht="15.75" customHeight="1" x14ac:dyDescent="0.2">
      <c r="C721" s="243"/>
      <c r="D721"/>
      <c r="E721"/>
      <c r="F721"/>
      <c r="G721"/>
      <c r="H721"/>
      <c r="I721"/>
      <c r="J721"/>
      <c r="K721"/>
      <c r="L721"/>
      <c r="M721"/>
      <c r="N721"/>
      <c r="O721"/>
      <c r="P721"/>
      <c r="Q721"/>
      <c r="R721"/>
      <c r="S721"/>
      <c r="T721"/>
      <c r="U721"/>
    </row>
    <row r="722" spans="3:21" ht="15.75" customHeight="1" x14ac:dyDescent="0.2">
      <c r="C722" s="243"/>
      <c r="D722"/>
      <c r="E722"/>
      <c r="F722"/>
      <c r="G722"/>
      <c r="H722"/>
      <c r="I722"/>
      <c r="J722"/>
      <c r="K722"/>
      <c r="L722"/>
      <c r="M722"/>
      <c r="N722"/>
      <c r="O722"/>
      <c r="P722"/>
      <c r="Q722"/>
      <c r="R722"/>
      <c r="S722"/>
      <c r="T722"/>
      <c r="U722"/>
    </row>
    <row r="723" spans="3:21" ht="15.75" customHeight="1" x14ac:dyDescent="0.2">
      <c r="C723" s="243"/>
      <c r="D723"/>
      <c r="E723"/>
      <c r="F723"/>
      <c r="G723"/>
      <c r="H723"/>
      <c r="I723"/>
      <c r="J723"/>
      <c r="K723"/>
      <c r="L723"/>
      <c r="M723"/>
      <c r="N723"/>
      <c r="O723"/>
      <c r="P723"/>
      <c r="Q723"/>
      <c r="R723"/>
      <c r="S723"/>
      <c r="T723"/>
      <c r="U723"/>
    </row>
    <row r="724" spans="3:21" ht="15.75" customHeight="1" x14ac:dyDescent="0.2">
      <c r="C724" s="243"/>
      <c r="D724"/>
      <c r="E724"/>
      <c r="F724"/>
      <c r="G724"/>
      <c r="H724"/>
      <c r="I724"/>
      <c r="J724"/>
      <c r="K724"/>
      <c r="L724"/>
      <c r="M724"/>
      <c r="N724"/>
      <c r="O724"/>
      <c r="P724"/>
      <c r="Q724"/>
      <c r="R724"/>
      <c r="S724"/>
      <c r="T724"/>
      <c r="U724"/>
    </row>
    <row r="725" spans="3:21" ht="15.75" customHeight="1" x14ac:dyDescent="0.2">
      <c r="C725" s="243"/>
      <c r="D725"/>
      <c r="E725"/>
      <c r="F725"/>
      <c r="G725"/>
      <c r="H725"/>
      <c r="I725"/>
      <c r="J725"/>
      <c r="K725"/>
      <c r="L725"/>
      <c r="M725"/>
      <c r="N725"/>
      <c r="O725"/>
      <c r="P725"/>
      <c r="Q725"/>
      <c r="R725"/>
      <c r="S725"/>
      <c r="T725"/>
      <c r="U725"/>
    </row>
    <row r="726" spans="3:21" ht="15.75" customHeight="1" x14ac:dyDescent="0.2">
      <c r="C726" s="243"/>
      <c r="D726"/>
      <c r="E726"/>
      <c r="F726"/>
      <c r="G726"/>
      <c r="H726"/>
      <c r="I726"/>
      <c r="J726"/>
      <c r="K726"/>
      <c r="L726"/>
      <c r="M726"/>
      <c r="N726"/>
      <c r="O726"/>
      <c r="P726"/>
      <c r="Q726"/>
      <c r="R726"/>
      <c r="S726"/>
      <c r="T726"/>
      <c r="U726"/>
    </row>
    <row r="727" spans="3:21" ht="15.75" customHeight="1" x14ac:dyDescent="0.2">
      <c r="C727" s="243"/>
      <c r="D727"/>
      <c r="E727"/>
      <c r="F727"/>
      <c r="G727"/>
      <c r="H727"/>
      <c r="I727"/>
      <c r="J727"/>
      <c r="K727"/>
      <c r="L727"/>
      <c r="M727"/>
      <c r="N727"/>
      <c r="O727"/>
      <c r="P727"/>
      <c r="Q727"/>
      <c r="R727"/>
      <c r="S727"/>
      <c r="T727"/>
      <c r="U727"/>
    </row>
    <row r="728" spans="3:21" ht="15.75" customHeight="1" x14ac:dyDescent="0.2">
      <c r="C728" s="243"/>
      <c r="D728"/>
      <c r="E728"/>
      <c r="F728"/>
      <c r="G728"/>
      <c r="H728"/>
      <c r="I728"/>
      <c r="J728"/>
      <c r="K728"/>
      <c r="L728"/>
      <c r="M728"/>
      <c r="N728"/>
      <c r="O728"/>
      <c r="P728"/>
      <c r="Q728"/>
      <c r="R728"/>
      <c r="S728"/>
      <c r="T728"/>
      <c r="U728"/>
    </row>
    <row r="729" spans="3:21" ht="15.75" customHeight="1" x14ac:dyDescent="0.2">
      <c r="C729" s="243"/>
      <c r="D729"/>
      <c r="E729"/>
      <c r="F729"/>
      <c r="G729"/>
      <c r="H729"/>
      <c r="I729"/>
      <c r="J729"/>
      <c r="K729"/>
      <c r="L729"/>
      <c r="M729"/>
      <c r="N729"/>
      <c r="O729"/>
      <c r="P729"/>
      <c r="Q729"/>
      <c r="R729"/>
      <c r="S729"/>
      <c r="T729"/>
      <c r="U729"/>
    </row>
    <row r="730" spans="3:21" ht="15.75" customHeight="1" x14ac:dyDescent="0.2">
      <c r="C730" s="243"/>
      <c r="D730"/>
      <c r="E730"/>
      <c r="F730"/>
      <c r="G730"/>
      <c r="H730"/>
      <c r="I730"/>
      <c r="J730"/>
      <c r="K730"/>
      <c r="L730"/>
      <c r="M730"/>
      <c r="N730"/>
      <c r="O730"/>
      <c r="P730"/>
      <c r="Q730"/>
      <c r="R730"/>
      <c r="S730"/>
      <c r="T730"/>
      <c r="U730"/>
    </row>
    <row r="731" spans="3:21" ht="15.75" customHeight="1" x14ac:dyDescent="0.2">
      <c r="C731" s="243"/>
      <c r="D731"/>
      <c r="E731"/>
      <c r="F731"/>
      <c r="G731"/>
      <c r="H731"/>
      <c r="I731"/>
      <c r="J731"/>
      <c r="K731"/>
      <c r="L731"/>
      <c r="M731"/>
      <c r="N731"/>
      <c r="O731"/>
      <c r="P731"/>
      <c r="Q731"/>
      <c r="R731"/>
      <c r="S731"/>
      <c r="T731"/>
      <c r="U731"/>
    </row>
    <row r="732" spans="3:21" ht="15.75" customHeight="1" x14ac:dyDescent="0.2">
      <c r="C732" s="243"/>
      <c r="D732"/>
      <c r="E732"/>
      <c r="F732"/>
      <c r="G732"/>
      <c r="H732"/>
      <c r="I732"/>
      <c r="J732"/>
      <c r="K732"/>
      <c r="L732"/>
      <c r="M732"/>
      <c r="N732"/>
      <c r="O732"/>
      <c r="P732"/>
      <c r="Q732"/>
      <c r="R732"/>
      <c r="S732"/>
      <c r="T732"/>
      <c r="U732"/>
    </row>
    <row r="733" spans="3:21" ht="15.75" customHeight="1" x14ac:dyDescent="0.2">
      <c r="C733" s="243"/>
      <c r="D733"/>
      <c r="E733"/>
      <c r="F733"/>
      <c r="G733"/>
      <c r="H733"/>
      <c r="I733"/>
      <c r="J733"/>
      <c r="K733"/>
      <c r="L733"/>
      <c r="M733"/>
      <c r="N733"/>
      <c r="O733"/>
      <c r="P733"/>
      <c r="Q733"/>
      <c r="R733"/>
      <c r="S733"/>
      <c r="T733"/>
      <c r="U733"/>
    </row>
    <row r="734" spans="3:21" ht="15.75" customHeight="1" x14ac:dyDescent="0.2">
      <c r="C734" s="243"/>
      <c r="D734"/>
      <c r="E734"/>
      <c r="F734"/>
      <c r="G734"/>
      <c r="H734"/>
      <c r="I734"/>
      <c r="J734"/>
      <c r="K734"/>
      <c r="L734"/>
      <c r="M734"/>
      <c r="N734"/>
      <c r="O734"/>
      <c r="P734"/>
      <c r="Q734"/>
      <c r="R734"/>
      <c r="S734"/>
      <c r="T734"/>
      <c r="U734"/>
    </row>
    <row r="735" spans="3:21" ht="15.75" customHeight="1" x14ac:dyDescent="0.2">
      <c r="C735" s="243"/>
      <c r="D735"/>
      <c r="E735"/>
      <c r="F735"/>
      <c r="G735"/>
      <c r="H735"/>
      <c r="I735"/>
      <c r="J735"/>
      <c r="K735"/>
      <c r="L735"/>
      <c r="M735"/>
      <c r="N735"/>
      <c r="O735"/>
      <c r="P735"/>
      <c r="Q735"/>
      <c r="R735"/>
      <c r="S735"/>
      <c r="T735"/>
      <c r="U735"/>
    </row>
    <row r="736" spans="3:21" ht="15.75" customHeight="1" x14ac:dyDescent="0.2">
      <c r="C736" s="243"/>
      <c r="D736"/>
      <c r="E736"/>
      <c r="F736"/>
      <c r="G736"/>
      <c r="H736"/>
      <c r="I736"/>
      <c r="J736"/>
      <c r="K736"/>
      <c r="L736"/>
      <c r="M736"/>
      <c r="N736"/>
      <c r="O736"/>
      <c r="P736"/>
      <c r="Q736"/>
      <c r="R736"/>
      <c r="S736"/>
      <c r="T736"/>
      <c r="U736"/>
    </row>
    <row r="737" spans="3:21" ht="15.75" customHeight="1" x14ac:dyDescent="0.2">
      <c r="C737" s="243"/>
      <c r="D737"/>
      <c r="E737"/>
      <c r="F737"/>
      <c r="G737"/>
      <c r="H737"/>
      <c r="I737"/>
      <c r="J737"/>
      <c r="K737"/>
      <c r="L737"/>
      <c r="M737"/>
      <c r="N737"/>
      <c r="O737"/>
      <c r="P737"/>
      <c r="Q737"/>
      <c r="R737"/>
      <c r="S737"/>
      <c r="T737"/>
      <c r="U737"/>
    </row>
    <row r="738" spans="3:21" ht="15.75" customHeight="1" x14ac:dyDescent="0.2">
      <c r="C738" s="243"/>
      <c r="D738"/>
      <c r="E738"/>
      <c r="F738"/>
      <c r="G738"/>
      <c r="H738"/>
      <c r="I738"/>
      <c r="J738"/>
      <c r="K738"/>
      <c r="L738"/>
      <c r="M738"/>
      <c r="N738"/>
      <c r="O738"/>
      <c r="P738"/>
      <c r="Q738"/>
      <c r="R738"/>
      <c r="S738"/>
      <c r="T738"/>
      <c r="U738"/>
    </row>
    <row r="739" spans="3:21" ht="15.75" customHeight="1" x14ac:dyDescent="0.2">
      <c r="C739" s="243"/>
      <c r="D739"/>
      <c r="E739"/>
      <c r="F739"/>
      <c r="G739"/>
      <c r="H739"/>
      <c r="I739"/>
      <c r="J739"/>
      <c r="K739"/>
      <c r="L739"/>
      <c r="M739"/>
      <c r="N739"/>
      <c r="O739"/>
      <c r="P739"/>
      <c r="Q739"/>
      <c r="R739"/>
      <c r="S739"/>
      <c r="T739"/>
      <c r="U739"/>
    </row>
    <row r="740" spans="3:21" ht="15.75" customHeight="1" x14ac:dyDescent="0.2">
      <c r="C740" s="243"/>
      <c r="D740"/>
      <c r="E740"/>
      <c r="F740"/>
      <c r="G740"/>
      <c r="H740"/>
      <c r="I740"/>
      <c r="J740"/>
      <c r="K740"/>
      <c r="L740"/>
      <c r="M740"/>
      <c r="N740"/>
      <c r="O740"/>
      <c r="P740"/>
      <c r="Q740"/>
      <c r="R740"/>
      <c r="S740"/>
      <c r="T740"/>
      <c r="U740"/>
    </row>
    <row r="741" spans="3:21" ht="15.75" customHeight="1" x14ac:dyDescent="0.2">
      <c r="C741" s="243"/>
      <c r="D741"/>
      <c r="E741"/>
      <c r="F741"/>
      <c r="G741"/>
      <c r="H741"/>
      <c r="I741"/>
      <c r="J741"/>
      <c r="K741"/>
      <c r="L741"/>
      <c r="M741"/>
      <c r="N741"/>
      <c r="O741"/>
      <c r="P741"/>
      <c r="Q741"/>
      <c r="R741"/>
      <c r="S741"/>
      <c r="T741"/>
      <c r="U741"/>
    </row>
    <row r="742" spans="3:21" ht="15.75" customHeight="1" x14ac:dyDescent="0.2">
      <c r="C742" s="243"/>
      <c r="D742"/>
      <c r="E742"/>
      <c r="F742"/>
      <c r="G742"/>
      <c r="H742"/>
      <c r="I742"/>
      <c r="J742"/>
      <c r="K742"/>
      <c r="L742"/>
      <c r="M742"/>
      <c r="N742"/>
      <c r="O742"/>
      <c r="P742"/>
      <c r="Q742"/>
      <c r="R742"/>
      <c r="S742"/>
      <c r="T742"/>
      <c r="U742"/>
    </row>
    <row r="743" spans="3:21" ht="15.75" customHeight="1" x14ac:dyDescent="0.2">
      <c r="C743" s="243"/>
      <c r="D743"/>
      <c r="E743"/>
      <c r="F743"/>
      <c r="G743"/>
      <c r="H743"/>
      <c r="I743"/>
      <c r="J743"/>
      <c r="K743"/>
      <c r="L743"/>
      <c r="M743"/>
      <c r="N743"/>
      <c r="O743"/>
      <c r="P743"/>
      <c r="Q743"/>
      <c r="R743"/>
      <c r="S743"/>
      <c r="T743"/>
      <c r="U743"/>
    </row>
    <row r="744" spans="3:21" ht="15.75" customHeight="1" x14ac:dyDescent="0.2">
      <c r="C744" s="243"/>
      <c r="D744"/>
      <c r="E744"/>
      <c r="F744"/>
      <c r="G744"/>
      <c r="H744"/>
      <c r="I744"/>
      <c r="J744"/>
      <c r="K744"/>
      <c r="L744"/>
      <c r="M744"/>
      <c r="N744"/>
      <c r="O744"/>
      <c r="P744"/>
      <c r="Q744"/>
      <c r="R744"/>
      <c r="S744"/>
      <c r="T744"/>
      <c r="U744"/>
    </row>
    <row r="745" spans="3:21" ht="15.75" customHeight="1" x14ac:dyDescent="0.2">
      <c r="C745" s="243"/>
      <c r="D745"/>
      <c r="E745"/>
      <c r="F745"/>
      <c r="G745"/>
      <c r="H745"/>
      <c r="I745"/>
      <c r="J745"/>
      <c r="K745"/>
      <c r="L745"/>
      <c r="M745"/>
      <c r="N745"/>
      <c r="O745"/>
      <c r="P745"/>
      <c r="Q745"/>
      <c r="R745"/>
      <c r="S745"/>
      <c r="T745"/>
      <c r="U745"/>
    </row>
    <row r="746" spans="3:21" ht="15.75" customHeight="1" x14ac:dyDescent="0.2">
      <c r="C746" s="243"/>
      <c r="D746"/>
      <c r="E746"/>
      <c r="F746"/>
      <c r="G746"/>
      <c r="H746"/>
      <c r="I746"/>
      <c r="J746"/>
      <c r="K746"/>
      <c r="L746"/>
      <c r="M746"/>
      <c r="N746"/>
      <c r="O746"/>
      <c r="P746"/>
      <c r="Q746"/>
      <c r="R746"/>
      <c r="S746"/>
      <c r="T746"/>
      <c r="U746"/>
    </row>
    <row r="747" spans="3:21" ht="15.75" customHeight="1" x14ac:dyDescent="0.2">
      <c r="C747" s="243"/>
      <c r="D747"/>
      <c r="E747"/>
      <c r="F747"/>
      <c r="G747"/>
      <c r="H747"/>
      <c r="I747"/>
      <c r="J747"/>
      <c r="K747"/>
      <c r="L747"/>
      <c r="M747"/>
      <c r="N747"/>
      <c r="O747"/>
      <c r="P747"/>
      <c r="Q747"/>
      <c r="R747"/>
      <c r="S747"/>
      <c r="T747"/>
      <c r="U747"/>
    </row>
    <row r="748" spans="3:21" ht="15.75" customHeight="1" x14ac:dyDescent="0.2">
      <c r="C748" s="243"/>
      <c r="D748"/>
      <c r="E748"/>
      <c r="F748"/>
      <c r="G748"/>
      <c r="H748"/>
      <c r="I748"/>
      <c r="J748"/>
      <c r="K748"/>
      <c r="L748"/>
      <c r="M748"/>
      <c r="N748"/>
      <c r="O748"/>
      <c r="P748"/>
      <c r="Q748"/>
      <c r="R748"/>
      <c r="S748"/>
      <c r="T748"/>
      <c r="U748"/>
    </row>
    <row r="749" spans="3:21" ht="15.75" customHeight="1" x14ac:dyDescent="0.2">
      <c r="C749" s="243"/>
      <c r="D749"/>
      <c r="E749"/>
      <c r="F749"/>
      <c r="G749"/>
      <c r="H749"/>
      <c r="I749"/>
      <c r="J749"/>
      <c r="K749"/>
      <c r="L749"/>
      <c r="M749"/>
      <c r="N749"/>
      <c r="O749"/>
      <c r="P749"/>
      <c r="Q749"/>
      <c r="R749"/>
      <c r="S749"/>
      <c r="T749"/>
      <c r="U749"/>
    </row>
    <row r="750" spans="3:21" ht="15.75" customHeight="1" x14ac:dyDescent="0.2">
      <c r="C750" s="243"/>
      <c r="D750"/>
      <c r="E750"/>
      <c r="F750"/>
      <c r="G750"/>
      <c r="H750"/>
      <c r="I750"/>
      <c r="J750"/>
      <c r="K750"/>
      <c r="L750"/>
      <c r="M750"/>
      <c r="N750"/>
      <c r="O750"/>
      <c r="P750"/>
      <c r="Q750"/>
      <c r="R750"/>
      <c r="S750"/>
      <c r="T750"/>
      <c r="U750"/>
    </row>
    <row r="751" spans="3:21" ht="15.75" customHeight="1" x14ac:dyDescent="0.2">
      <c r="C751" s="243"/>
      <c r="D751"/>
      <c r="E751"/>
      <c r="F751"/>
      <c r="G751"/>
      <c r="H751"/>
      <c r="I751"/>
      <c r="J751"/>
      <c r="K751"/>
      <c r="L751"/>
      <c r="M751"/>
      <c r="N751"/>
      <c r="O751"/>
      <c r="P751"/>
      <c r="Q751"/>
      <c r="R751"/>
      <c r="S751"/>
      <c r="T751"/>
      <c r="U751"/>
    </row>
    <row r="752" spans="3:21" ht="15.75" customHeight="1" x14ac:dyDescent="0.2">
      <c r="C752" s="243"/>
      <c r="D752"/>
      <c r="E752"/>
      <c r="F752"/>
      <c r="G752"/>
      <c r="H752"/>
      <c r="I752"/>
      <c r="J752"/>
      <c r="K752"/>
      <c r="L752"/>
      <c r="M752"/>
      <c r="N752"/>
      <c r="O752"/>
      <c r="P752"/>
      <c r="Q752"/>
      <c r="R752"/>
      <c r="S752"/>
      <c r="T752"/>
      <c r="U752"/>
    </row>
    <row r="753" spans="3:21" ht="15.75" customHeight="1" x14ac:dyDescent="0.2">
      <c r="C753" s="243"/>
      <c r="D753"/>
      <c r="E753"/>
      <c r="F753"/>
      <c r="G753"/>
      <c r="H753"/>
      <c r="I753"/>
      <c r="J753"/>
      <c r="K753"/>
      <c r="L753"/>
      <c r="M753"/>
      <c r="N753"/>
      <c r="O753"/>
      <c r="P753"/>
      <c r="Q753"/>
      <c r="R753"/>
      <c r="S753"/>
      <c r="T753"/>
      <c r="U753"/>
    </row>
    <row r="754" spans="3:21" ht="15.75" customHeight="1" x14ac:dyDescent="0.2">
      <c r="C754" s="243"/>
      <c r="D754"/>
      <c r="E754"/>
      <c r="F754"/>
      <c r="G754"/>
      <c r="H754"/>
      <c r="I754"/>
      <c r="J754"/>
      <c r="K754"/>
      <c r="L754"/>
      <c r="M754"/>
      <c r="N754"/>
      <c r="O754"/>
      <c r="P754"/>
      <c r="Q754"/>
      <c r="R754"/>
      <c r="S754"/>
      <c r="T754"/>
      <c r="U754"/>
    </row>
    <row r="755" spans="3:21" ht="15.75" customHeight="1" x14ac:dyDescent="0.2">
      <c r="C755" s="243"/>
      <c r="D755"/>
      <c r="E755"/>
      <c r="F755"/>
      <c r="G755"/>
      <c r="H755"/>
      <c r="I755"/>
      <c r="J755"/>
      <c r="K755"/>
      <c r="L755"/>
      <c r="M755"/>
      <c r="N755"/>
      <c r="O755"/>
      <c r="P755"/>
      <c r="Q755"/>
      <c r="R755"/>
      <c r="S755"/>
      <c r="T755"/>
      <c r="U755"/>
    </row>
    <row r="756" spans="3:21" ht="15.75" customHeight="1" x14ac:dyDescent="0.2">
      <c r="C756" s="243"/>
      <c r="D756"/>
      <c r="E756"/>
      <c r="F756"/>
      <c r="G756"/>
      <c r="H756"/>
      <c r="I756"/>
      <c r="J756"/>
      <c r="K756"/>
      <c r="L756"/>
      <c r="M756"/>
      <c r="N756"/>
      <c r="O756"/>
      <c r="P756"/>
      <c r="Q756"/>
      <c r="R756"/>
      <c r="S756"/>
      <c r="T756"/>
      <c r="U756"/>
    </row>
    <row r="757" spans="3:21" ht="15.75" customHeight="1" x14ac:dyDescent="0.2">
      <c r="C757" s="243"/>
      <c r="D757"/>
      <c r="E757"/>
      <c r="F757"/>
      <c r="G757"/>
      <c r="H757"/>
      <c r="I757"/>
      <c r="J757"/>
      <c r="K757"/>
      <c r="L757"/>
      <c r="M757"/>
      <c r="N757"/>
      <c r="O757"/>
      <c r="P757"/>
      <c r="Q757"/>
      <c r="R757"/>
      <c r="S757"/>
      <c r="T757"/>
      <c r="U757"/>
    </row>
    <row r="758" spans="3:21" ht="15.75" customHeight="1" x14ac:dyDescent="0.2">
      <c r="C758" s="243"/>
      <c r="D758"/>
      <c r="E758"/>
      <c r="F758"/>
      <c r="G758"/>
      <c r="H758"/>
      <c r="I758"/>
      <c r="J758"/>
      <c r="K758"/>
      <c r="L758"/>
      <c r="M758"/>
      <c r="N758"/>
      <c r="O758"/>
      <c r="P758"/>
      <c r="Q758"/>
      <c r="R758"/>
      <c r="S758"/>
      <c r="T758"/>
      <c r="U758"/>
    </row>
    <row r="759" spans="3:21" ht="15.75" customHeight="1" x14ac:dyDescent="0.2">
      <c r="C759" s="243"/>
      <c r="D759"/>
      <c r="E759"/>
      <c r="F759"/>
      <c r="G759"/>
      <c r="H759"/>
      <c r="I759"/>
      <c r="J759"/>
      <c r="K759"/>
      <c r="L759"/>
      <c r="M759"/>
      <c r="N759"/>
      <c r="O759"/>
      <c r="P759"/>
      <c r="Q759"/>
      <c r="R759"/>
      <c r="S759"/>
      <c r="T759"/>
      <c r="U759"/>
    </row>
    <row r="760" spans="3:21" ht="15.75" customHeight="1" x14ac:dyDescent="0.2">
      <c r="C760" s="243"/>
      <c r="D760"/>
      <c r="E760"/>
      <c r="F760"/>
      <c r="G760"/>
      <c r="H760"/>
      <c r="I760"/>
      <c r="J760"/>
      <c r="K760"/>
      <c r="L760"/>
      <c r="M760"/>
      <c r="N760"/>
      <c r="O760"/>
      <c r="P760"/>
      <c r="Q760"/>
      <c r="R760"/>
      <c r="S760"/>
      <c r="T760"/>
      <c r="U760"/>
    </row>
    <row r="761" spans="3:21" ht="15.75" customHeight="1" x14ac:dyDescent="0.2">
      <c r="C761" s="243"/>
      <c r="D761"/>
      <c r="E761"/>
      <c r="F761"/>
      <c r="G761"/>
      <c r="H761"/>
      <c r="I761"/>
      <c r="J761"/>
      <c r="K761"/>
      <c r="L761"/>
      <c r="M761"/>
      <c r="N761"/>
      <c r="O761"/>
      <c r="P761"/>
      <c r="Q761"/>
      <c r="R761"/>
      <c r="S761"/>
      <c r="T761"/>
      <c r="U761"/>
    </row>
    <row r="762" spans="3:21" ht="15.75" customHeight="1" x14ac:dyDescent="0.2">
      <c r="C762" s="243"/>
      <c r="D762"/>
      <c r="E762"/>
      <c r="F762"/>
      <c r="G762"/>
      <c r="H762"/>
      <c r="I762"/>
      <c r="J762"/>
      <c r="K762"/>
      <c r="L762"/>
      <c r="M762"/>
      <c r="N762"/>
      <c r="O762"/>
      <c r="P762"/>
      <c r="Q762"/>
      <c r="R762"/>
      <c r="S762"/>
      <c r="T762"/>
      <c r="U762"/>
    </row>
    <row r="763" spans="3:21" ht="15.75" customHeight="1" x14ac:dyDescent="0.2">
      <c r="C763" s="243"/>
      <c r="D763"/>
      <c r="E763"/>
      <c r="F763"/>
      <c r="G763"/>
      <c r="H763"/>
      <c r="I763"/>
      <c r="J763"/>
      <c r="K763"/>
      <c r="L763"/>
      <c r="M763"/>
      <c r="N763"/>
      <c r="O763"/>
      <c r="P763"/>
      <c r="Q763"/>
      <c r="R763"/>
      <c r="S763"/>
      <c r="T763"/>
      <c r="U763"/>
    </row>
    <row r="764" spans="3:21" ht="15.75" customHeight="1" x14ac:dyDescent="0.2">
      <c r="C764" s="243"/>
      <c r="D764"/>
      <c r="E764"/>
      <c r="F764"/>
      <c r="G764"/>
      <c r="H764"/>
      <c r="I764"/>
      <c r="J764"/>
      <c r="K764"/>
      <c r="L764"/>
      <c r="M764"/>
      <c r="N764"/>
      <c r="O764"/>
      <c r="P764"/>
      <c r="Q764"/>
      <c r="R764"/>
      <c r="S764"/>
      <c r="T764"/>
      <c r="U764"/>
    </row>
    <row r="765" spans="3:21" ht="15.75" customHeight="1" x14ac:dyDescent="0.2">
      <c r="C765" s="243"/>
      <c r="D765"/>
      <c r="E765"/>
      <c r="F765"/>
      <c r="G765"/>
      <c r="H765"/>
      <c r="I765"/>
      <c r="J765"/>
      <c r="K765"/>
      <c r="L765"/>
      <c r="M765"/>
      <c r="N765"/>
      <c r="O765"/>
      <c r="P765"/>
      <c r="Q765"/>
      <c r="R765"/>
      <c r="S765"/>
      <c r="T765"/>
      <c r="U765"/>
    </row>
    <row r="766" spans="3:21" ht="15.75" customHeight="1" x14ac:dyDescent="0.2">
      <c r="C766" s="243"/>
      <c r="D766"/>
      <c r="E766"/>
      <c r="F766"/>
      <c r="G766"/>
      <c r="H766"/>
      <c r="I766"/>
      <c r="J766"/>
      <c r="K766"/>
      <c r="L766"/>
      <c r="M766"/>
      <c r="N766"/>
      <c r="O766"/>
      <c r="P766"/>
      <c r="Q766"/>
      <c r="R766"/>
      <c r="S766"/>
      <c r="T766"/>
      <c r="U766"/>
    </row>
    <row r="767" spans="3:21" ht="15.75" customHeight="1" x14ac:dyDescent="0.2">
      <c r="C767" s="243"/>
      <c r="D767"/>
      <c r="E767"/>
      <c r="F767"/>
      <c r="G767"/>
      <c r="H767"/>
      <c r="I767"/>
      <c r="J767"/>
      <c r="K767"/>
      <c r="L767"/>
      <c r="M767"/>
      <c r="N767"/>
      <c r="O767"/>
      <c r="P767"/>
      <c r="Q767"/>
      <c r="R767"/>
      <c r="S767"/>
      <c r="T767"/>
      <c r="U767"/>
    </row>
    <row r="768" spans="3:21" ht="15.75" customHeight="1" x14ac:dyDescent="0.2">
      <c r="C768" s="243"/>
      <c r="D768"/>
      <c r="E768"/>
      <c r="F768"/>
      <c r="G768"/>
      <c r="H768"/>
      <c r="I768"/>
      <c r="J768"/>
      <c r="K768"/>
      <c r="L768"/>
      <c r="M768"/>
      <c r="N768"/>
      <c r="O768"/>
      <c r="P768"/>
      <c r="Q768"/>
      <c r="R768"/>
      <c r="S768"/>
      <c r="T768"/>
      <c r="U768"/>
    </row>
    <row r="769" spans="3:21" ht="15.75" customHeight="1" x14ac:dyDescent="0.2">
      <c r="C769" s="243"/>
      <c r="D769"/>
      <c r="E769"/>
      <c r="F769"/>
      <c r="G769"/>
      <c r="H769"/>
      <c r="I769"/>
      <c r="J769"/>
      <c r="K769"/>
      <c r="L769"/>
      <c r="M769"/>
      <c r="N769"/>
      <c r="O769"/>
      <c r="P769"/>
      <c r="Q769"/>
      <c r="R769"/>
      <c r="S769"/>
      <c r="T769"/>
      <c r="U769"/>
    </row>
    <row r="770" spans="3:21" ht="15.75" customHeight="1" x14ac:dyDescent="0.2">
      <c r="C770" s="243"/>
      <c r="D770"/>
      <c r="E770"/>
      <c r="F770"/>
      <c r="G770"/>
      <c r="H770"/>
      <c r="I770"/>
      <c r="J770"/>
      <c r="K770"/>
      <c r="L770"/>
      <c r="M770"/>
      <c r="N770"/>
      <c r="O770"/>
      <c r="P770"/>
      <c r="Q770"/>
      <c r="R770"/>
      <c r="S770"/>
      <c r="T770"/>
      <c r="U770"/>
    </row>
    <row r="771" spans="3:21" ht="15.75" customHeight="1" x14ac:dyDescent="0.2">
      <c r="C771" s="243"/>
      <c r="D771"/>
      <c r="E771"/>
      <c r="F771"/>
      <c r="G771"/>
      <c r="H771"/>
      <c r="I771"/>
      <c r="J771"/>
      <c r="K771"/>
      <c r="L771"/>
      <c r="M771"/>
      <c r="N771"/>
      <c r="O771"/>
      <c r="P771"/>
      <c r="Q771"/>
      <c r="R771"/>
      <c r="S771"/>
      <c r="T771"/>
      <c r="U771"/>
    </row>
    <row r="772" spans="3:21" ht="15.75" customHeight="1" x14ac:dyDescent="0.2">
      <c r="C772" s="243"/>
      <c r="D772"/>
      <c r="E772"/>
      <c r="F772"/>
      <c r="G772"/>
      <c r="H772"/>
      <c r="I772"/>
      <c r="J772"/>
      <c r="K772"/>
      <c r="L772"/>
      <c r="M772"/>
      <c r="N772"/>
      <c r="O772"/>
      <c r="P772"/>
      <c r="Q772"/>
      <c r="R772"/>
      <c r="S772"/>
      <c r="T772"/>
      <c r="U772"/>
    </row>
    <row r="773" spans="3:21" ht="15.75" customHeight="1" x14ac:dyDescent="0.2">
      <c r="C773" s="243"/>
      <c r="D773"/>
      <c r="E773"/>
      <c r="F773"/>
      <c r="G773"/>
      <c r="H773"/>
      <c r="I773"/>
      <c r="J773"/>
      <c r="K773"/>
      <c r="L773"/>
      <c r="M773"/>
      <c r="N773"/>
      <c r="O773"/>
      <c r="P773"/>
      <c r="Q773"/>
      <c r="R773"/>
      <c r="S773"/>
      <c r="T773"/>
      <c r="U773"/>
    </row>
    <row r="774" spans="3:21" ht="15.75" customHeight="1" x14ac:dyDescent="0.2">
      <c r="C774" s="243"/>
      <c r="D774"/>
      <c r="E774"/>
      <c r="F774"/>
      <c r="G774"/>
      <c r="H774"/>
      <c r="I774"/>
      <c r="J774"/>
      <c r="K774"/>
      <c r="L774"/>
      <c r="M774"/>
      <c r="N774"/>
      <c r="O774"/>
      <c r="P774"/>
      <c r="Q774"/>
      <c r="R774"/>
      <c r="S774"/>
      <c r="T774"/>
      <c r="U774"/>
    </row>
    <row r="775" spans="3:21" ht="15.75" customHeight="1" x14ac:dyDescent="0.2">
      <c r="C775" s="243"/>
      <c r="D775"/>
      <c r="E775"/>
      <c r="F775"/>
      <c r="G775"/>
      <c r="H775"/>
      <c r="I775"/>
      <c r="J775"/>
      <c r="K775"/>
      <c r="L775"/>
      <c r="M775"/>
      <c r="N775"/>
      <c r="O775"/>
      <c r="P775"/>
      <c r="Q775"/>
      <c r="R775"/>
      <c r="S775"/>
      <c r="T775"/>
      <c r="U775"/>
    </row>
    <row r="776" spans="3:21" ht="15.75" customHeight="1" x14ac:dyDescent="0.2">
      <c r="C776" s="243"/>
      <c r="D776"/>
      <c r="E776"/>
      <c r="F776"/>
      <c r="G776"/>
      <c r="H776"/>
      <c r="I776"/>
      <c r="J776"/>
      <c r="K776"/>
      <c r="L776"/>
      <c r="M776"/>
      <c r="N776"/>
      <c r="O776"/>
      <c r="P776"/>
      <c r="Q776"/>
      <c r="R776"/>
      <c r="S776"/>
      <c r="T776"/>
      <c r="U776"/>
    </row>
    <row r="777" spans="3:21" ht="15.75" customHeight="1" x14ac:dyDescent="0.2">
      <c r="C777" s="243"/>
      <c r="D777"/>
      <c r="E777"/>
      <c r="F777"/>
      <c r="G777"/>
      <c r="H777"/>
      <c r="I777"/>
      <c r="J777"/>
      <c r="K777"/>
      <c r="L777"/>
      <c r="M777"/>
      <c r="N777"/>
      <c r="O777"/>
      <c r="P777"/>
      <c r="Q777"/>
      <c r="R777"/>
      <c r="S777"/>
      <c r="T777"/>
      <c r="U777"/>
    </row>
    <row r="778" spans="3:21" ht="15.75" customHeight="1" x14ac:dyDescent="0.2">
      <c r="C778" s="243"/>
      <c r="D778"/>
      <c r="E778"/>
      <c r="F778"/>
      <c r="G778"/>
      <c r="H778"/>
      <c r="I778"/>
      <c r="J778"/>
      <c r="K778"/>
      <c r="L778"/>
      <c r="M778"/>
      <c r="N778"/>
      <c r="O778"/>
      <c r="P778"/>
      <c r="Q778"/>
      <c r="R778"/>
      <c r="S778"/>
      <c r="T778"/>
      <c r="U778"/>
    </row>
    <row r="779" spans="3:21" ht="15.75" customHeight="1" x14ac:dyDescent="0.2">
      <c r="C779" s="243"/>
      <c r="D779"/>
      <c r="E779"/>
      <c r="F779"/>
      <c r="G779"/>
      <c r="H779"/>
      <c r="I779"/>
      <c r="J779"/>
      <c r="K779"/>
      <c r="L779"/>
      <c r="M779"/>
      <c r="N779"/>
      <c r="O779"/>
      <c r="P779"/>
      <c r="Q779"/>
      <c r="R779"/>
      <c r="S779"/>
      <c r="T779"/>
      <c r="U779"/>
    </row>
    <row r="780" spans="3:21" ht="15.75" customHeight="1" x14ac:dyDescent="0.2">
      <c r="C780" s="243"/>
      <c r="D780"/>
      <c r="E780"/>
      <c r="F780"/>
      <c r="G780"/>
      <c r="H780"/>
      <c r="I780"/>
      <c r="J780"/>
      <c r="K780"/>
      <c r="L780"/>
      <c r="M780"/>
      <c r="N780"/>
      <c r="O780"/>
      <c r="P780"/>
      <c r="Q780"/>
      <c r="R780"/>
      <c r="S780"/>
      <c r="T780"/>
      <c r="U780"/>
    </row>
    <row r="781" spans="3:21" ht="15.75" customHeight="1" x14ac:dyDescent="0.2">
      <c r="C781" s="243"/>
      <c r="D781"/>
      <c r="E781"/>
      <c r="F781"/>
      <c r="G781"/>
      <c r="H781"/>
      <c r="I781"/>
      <c r="J781"/>
      <c r="K781"/>
      <c r="L781"/>
      <c r="M781"/>
      <c r="N781"/>
      <c r="O781"/>
      <c r="P781"/>
      <c r="Q781"/>
      <c r="R781"/>
      <c r="S781"/>
      <c r="T781"/>
      <c r="U781"/>
    </row>
    <row r="782" spans="3:21" ht="15.75" customHeight="1" x14ac:dyDescent="0.2">
      <c r="C782" s="243"/>
      <c r="D782"/>
      <c r="E782"/>
      <c r="F782"/>
      <c r="G782"/>
      <c r="H782"/>
      <c r="I782"/>
      <c r="J782"/>
      <c r="K782"/>
      <c r="L782"/>
      <c r="M782"/>
      <c r="N782"/>
      <c r="O782"/>
      <c r="P782"/>
      <c r="Q782"/>
      <c r="R782"/>
      <c r="S782"/>
      <c r="T782"/>
      <c r="U782"/>
    </row>
    <row r="783" spans="3:21" ht="15.75" customHeight="1" x14ac:dyDescent="0.2">
      <c r="C783" s="243"/>
      <c r="D783"/>
      <c r="E783"/>
      <c r="F783"/>
      <c r="G783"/>
      <c r="H783"/>
      <c r="I783"/>
      <c r="J783"/>
      <c r="K783"/>
      <c r="L783"/>
      <c r="M783"/>
      <c r="N783"/>
      <c r="O783"/>
      <c r="P783"/>
      <c r="Q783"/>
      <c r="R783"/>
      <c r="S783"/>
      <c r="T783"/>
      <c r="U783"/>
    </row>
    <row r="784" spans="3:21" ht="15.75" customHeight="1" x14ac:dyDescent="0.2">
      <c r="C784" s="243"/>
      <c r="D784"/>
      <c r="E784"/>
      <c r="F784"/>
      <c r="G784"/>
      <c r="H784"/>
      <c r="I784"/>
      <c r="J784"/>
      <c r="K784"/>
      <c r="L784"/>
      <c r="M784"/>
      <c r="N784"/>
      <c r="O784"/>
      <c r="P784"/>
      <c r="Q784"/>
      <c r="R784"/>
      <c r="S784"/>
      <c r="T784"/>
      <c r="U784"/>
    </row>
    <row r="785" spans="3:21" ht="15.75" customHeight="1" x14ac:dyDescent="0.2">
      <c r="C785" s="243"/>
      <c r="D785"/>
      <c r="E785"/>
      <c r="F785"/>
      <c r="G785"/>
      <c r="H785"/>
      <c r="I785"/>
      <c r="J785"/>
      <c r="K785"/>
      <c r="L785"/>
      <c r="M785"/>
      <c r="N785"/>
      <c r="O785"/>
      <c r="P785"/>
      <c r="Q785"/>
      <c r="R785"/>
      <c r="S785"/>
      <c r="T785"/>
      <c r="U785"/>
    </row>
    <row r="786" spans="3:21" ht="15.75" customHeight="1" x14ac:dyDescent="0.2">
      <c r="C786" s="243"/>
      <c r="D786"/>
      <c r="E786"/>
      <c r="F786"/>
      <c r="G786"/>
      <c r="H786"/>
      <c r="I786"/>
      <c r="J786"/>
      <c r="K786"/>
      <c r="L786"/>
      <c r="M786"/>
      <c r="N786"/>
      <c r="O786"/>
      <c r="P786"/>
      <c r="Q786"/>
      <c r="R786"/>
      <c r="S786"/>
      <c r="T786"/>
      <c r="U786"/>
    </row>
    <row r="787" spans="3:21" ht="15.75" customHeight="1" x14ac:dyDescent="0.2">
      <c r="C787" s="243"/>
      <c r="D787"/>
      <c r="E787"/>
      <c r="F787"/>
      <c r="G787"/>
      <c r="H787"/>
      <c r="I787"/>
      <c r="J787"/>
      <c r="K787"/>
      <c r="L787"/>
      <c r="M787"/>
      <c r="N787"/>
      <c r="O787"/>
      <c r="P787"/>
      <c r="Q787"/>
      <c r="R787"/>
      <c r="S787"/>
      <c r="T787"/>
      <c r="U787"/>
    </row>
    <row r="788" spans="3:21" ht="15.75" customHeight="1" x14ac:dyDescent="0.2">
      <c r="C788" s="243"/>
      <c r="D788"/>
      <c r="E788"/>
      <c r="F788"/>
      <c r="G788"/>
      <c r="H788"/>
      <c r="I788"/>
      <c r="J788"/>
      <c r="K788"/>
      <c r="L788"/>
      <c r="M788"/>
      <c r="N788"/>
      <c r="O788"/>
      <c r="P788"/>
      <c r="Q788"/>
      <c r="R788"/>
      <c r="S788"/>
      <c r="T788"/>
      <c r="U788"/>
    </row>
    <row r="789" spans="3:21" ht="15.75" customHeight="1" x14ac:dyDescent="0.2">
      <c r="C789" s="243"/>
      <c r="D789"/>
      <c r="E789"/>
      <c r="F789"/>
      <c r="G789"/>
      <c r="H789"/>
      <c r="I789"/>
      <c r="J789"/>
      <c r="K789"/>
      <c r="L789"/>
      <c r="M789"/>
      <c r="N789"/>
      <c r="O789"/>
      <c r="P789"/>
      <c r="Q789"/>
      <c r="R789"/>
      <c r="S789"/>
      <c r="T789"/>
      <c r="U789"/>
    </row>
    <row r="790" spans="3:21" ht="15.75" customHeight="1" x14ac:dyDescent="0.2">
      <c r="C790" s="243"/>
      <c r="D790"/>
      <c r="E790"/>
      <c r="F790"/>
      <c r="G790"/>
      <c r="H790"/>
      <c r="I790"/>
      <c r="J790"/>
      <c r="K790"/>
      <c r="L790"/>
      <c r="M790"/>
      <c r="N790"/>
      <c r="O790"/>
      <c r="P790"/>
      <c r="Q790"/>
      <c r="R790"/>
      <c r="S790"/>
      <c r="T790"/>
      <c r="U790"/>
    </row>
    <row r="791" spans="3:21" ht="15.75" customHeight="1" x14ac:dyDescent="0.2">
      <c r="C791" s="243"/>
      <c r="D791"/>
      <c r="E791"/>
      <c r="F791"/>
      <c r="G791"/>
      <c r="H791"/>
      <c r="I791"/>
      <c r="J791"/>
      <c r="K791"/>
      <c r="L791"/>
      <c r="M791"/>
      <c r="N791"/>
      <c r="O791"/>
      <c r="P791"/>
      <c r="Q791"/>
      <c r="R791"/>
      <c r="S791"/>
      <c r="T791"/>
      <c r="U791"/>
    </row>
    <row r="792" spans="3:21" ht="15.75" customHeight="1" x14ac:dyDescent="0.2">
      <c r="C792" s="243"/>
      <c r="D792"/>
      <c r="E792"/>
      <c r="F792"/>
      <c r="G792"/>
      <c r="H792"/>
      <c r="I792"/>
      <c r="J792"/>
      <c r="K792"/>
      <c r="L792"/>
      <c r="M792"/>
      <c r="N792"/>
      <c r="O792"/>
      <c r="P792"/>
      <c r="Q792"/>
      <c r="R792"/>
      <c r="S792"/>
      <c r="T792"/>
      <c r="U792"/>
    </row>
    <row r="793" spans="3:21" ht="15.75" customHeight="1" x14ac:dyDescent="0.2">
      <c r="C793" s="243"/>
      <c r="D793"/>
      <c r="E793"/>
      <c r="F793"/>
      <c r="G793"/>
      <c r="H793"/>
      <c r="I793"/>
      <c r="J793"/>
      <c r="K793"/>
      <c r="L793"/>
      <c r="M793"/>
      <c r="N793"/>
      <c r="O793"/>
      <c r="P793"/>
      <c r="Q793"/>
      <c r="R793"/>
      <c r="S793"/>
      <c r="T793"/>
      <c r="U793"/>
    </row>
    <row r="794" spans="3:21" ht="15.75" customHeight="1" x14ac:dyDescent="0.2">
      <c r="C794" s="243"/>
      <c r="D794"/>
      <c r="E794"/>
      <c r="F794"/>
      <c r="G794"/>
      <c r="H794"/>
      <c r="I794"/>
      <c r="J794"/>
      <c r="K794"/>
      <c r="L794"/>
      <c r="M794"/>
      <c r="N794"/>
      <c r="O794"/>
      <c r="P794"/>
      <c r="Q794"/>
      <c r="R794"/>
      <c r="S794"/>
      <c r="T794"/>
      <c r="U794"/>
    </row>
    <row r="795" spans="3:21" ht="15.75" customHeight="1" x14ac:dyDescent="0.2">
      <c r="C795" s="243"/>
      <c r="D795"/>
      <c r="E795"/>
      <c r="F795"/>
      <c r="G795"/>
      <c r="H795"/>
      <c r="I795"/>
      <c r="J795"/>
      <c r="K795"/>
      <c r="L795"/>
      <c r="M795"/>
      <c r="N795"/>
      <c r="O795"/>
      <c r="P795"/>
      <c r="Q795"/>
      <c r="R795"/>
      <c r="S795"/>
      <c r="T795"/>
      <c r="U795"/>
    </row>
    <row r="796" spans="3:21" ht="15.75" customHeight="1" x14ac:dyDescent="0.2">
      <c r="C796" s="243"/>
      <c r="D796"/>
      <c r="E796"/>
      <c r="F796"/>
      <c r="G796"/>
      <c r="H796"/>
      <c r="I796"/>
      <c r="J796"/>
      <c r="K796"/>
      <c r="L796"/>
      <c r="M796"/>
      <c r="N796"/>
      <c r="O796"/>
      <c r="P796"/>
      <c r="Q796"/>
      <c r="R796"/>
      <c r="S796"/>
      <c r="T796"/>
      <c r="U796"/>
    </row>
    <row r="797" spans="3:21" ht="15.75" customHeight="1" x14ac:dyDescent="0.2">
      <c r="C797" s="243"/>
      <c r="D797"/>
      <c r="E797"/>
      <c r="F797"/>
      <c r="G797"/>
      <c r="H797"/>
      <c r="I797"/>
      <c r="J797"/>
      <c r="K797"/>
      <c r="L797"/>
      <c r="M797"/>
      <c r="N797"/>
      <c r="O797"/>
      <c r="P797"/>
      <c r="Q797"/>
      <c r="R797"/>
      <c r="S797"/>
      <c r="T797"/>
      <c r="U797"/>
    </row>
    <row r="798" spans="3:21" ht="15.75" customHeight="1" x14ac:dyDescent="0.2">
      <c r="C798" s="243"/>
      <c r="D798"/>
      <c r="E798"/>
      <c r="F798"/>
      <c r="G798"/>
      <c r="H798"/>
      <c r="I798"/>
      <c r="J798"/>
      <c r="K798"/>
      <c r="L798"/>
      <c r="M798"/>
      <c r="N798"/>
      <c r="O798"/>
      <c r="P798"/>
      <c r="Q798"/>
      <c r="R798"/>
      <c r="S798"/>
      <c r="T798"/>
      <c r="U798"/>
    </row>
    <row r="799" spans="3:21" ht="15.75" customHeight="1" x14ac:dyDescent="0.2">
      <c r="C799" s="243"/>
      <c r="D799"/>
      <c r="E799"/>
      <c r="F799"/>
      <c r="G799"/>
      <c r="H799"/>
      <c r="I799"/>
      <c r="J799"/>
      <c r="K799"/>
      <c r="L799"/>
      <c r="M799"/>
      <c r="N799"/>
      <c r="O799"/>
      <c r="P799"/>
      <c r="Q799"/>
      <c r="R799"/>
      <c r="S799"/>
      <c r="T799"/>
      <c r="U799"/>
    </row>
    <row r="800" spans="3:21" ht="15.75" customHeight="1" x14ac:dyDescent="0.2">
      <c r="C800" s="243"/>
      <c r="D800"/>
      <c r="E800"/>
      <c r="F800"/>
      <c r="G800"/>
      <c r="H800"/>
      <c r="I800"/>
      <c r="J800"/>
      <c r="K800"/>
      <c r="L800"/>
      <c r="M800"/>
      <c r="N800"/>
      <c r="O800"/>
      <c r="P800"/>
      <c r="Q800"/>
      <c r="R800"/>
      <c r="S800"/>
      <c r="T800"/>
      <c r="U800"/>
    </row>
    <row r="801" spans="3:21" ht="15.75" customHeight="1" x14ac:dyDescent="0.2">
      <c r="C801" s="243"/>
      <c r="D801"/>
      <c r="E801"/>
      <c r="F801"/>
      <c r="G801"/>
      <c r="H801"/>
      <c r="I801"/>
      <c r="J801"/>
      <c r="K801"/>
      <c r="L801"/>
      <c r="M801"/>
      <c r="N801"/>
      <c r="O801"/>
      <c r="P801"/>
      <c r="Q801"/>
      <c r="R801"/>
      <c r="S801"/>
      <c r="T801"/>
      <c r="U801"/>
    </row>
    <row r="802" spans="3:21" ht="15.75" customHeight="1" x14ac:dyDescent="0.2">
      <c r="C802" s="243"/>
      <c r="D802"/>
      <c r="E802"/>
      <c r="F802"/>
      <c r="G802"/>
      <c r="H802"/>
      <c r="I802"/>
      <c r="J802"/>
      <c r="K802"/>
      <c r="L802"/>
      <c r="M802"/>
      <c r="N802"/>
      <c r="O802"/>
      <c r="P802"/>
      <c r="Q802"/>
      <c r="R802"/>
      <c r="S802"/>
      <c r="T802"/>
      <c r="U802"/>
    </row>
    <row r="803" spans="3:21" ht="15.75" customHeight="1" x14ac:dyDescent="0.2">
      <c r="C803" s="243"/>
      <c r="D803"/>
      <c r="E803"/>
      <c r="F803"/>
      <c r="G803"/>
      <c r="H803"/>
      <c r="I803"/>
      <c r="J803"/>
      <c r="K803"/>
      <c r="L803"/>
      <c r="M803"/>
      <c r="N803"/>
      <c r="O803"/>
      <c r="P803"/>
      <c r="Q803"/>
      <c r="R803"/>
      <c r="S803"/>
      <c r="T803"/>
      <c r="U803"/>
    </row>
    <row r="804" spans="3:21" ht="15.75" customHeight="1" x14ac:dyDescent="0.2">
      <c r="C804" s="243"/>
      <c r="D804"/>
      <c r="E804"/>
      <c r="F804"/>
      <c r="G804"/>
      <c r="H804"/>
      <c r="I804"/>
      <c r="J804"/>
      <c r="K804"/>
      <c r="L804"/>
      <c r="M804"/>
      <c r="N804"/>
      <c r="O804"/>
      <c r="P804"/>
      <c r="Q804"/>
      <c r="R804"/>
      <c r="S804"/>
      <c r="T804"/>
      <c r="U804"/>
    </row>
    <row r="805" spans="3:21" ht="15.75" customHeight="1" x14ac:dyDescent="0.2">
      <c r="C805" s="243"/>
      <c r="D805"/>
      <c r="E805"/>
      <c r="F805"/>
      <c r="G805"/>
      <c r="H805"/>
      <c r="I805"/>
      <c r="J805"/>
      <c r="K805"/>
      <c r="L805"/>
      <c r="M805"/>
      <c r="N805"/>
      <c r="O805"/>
      <c r="P805"/>
      <c r="Q805"/>
      <c r="R805"/>
      <c r="S805"/>
      <c r="T805"/>
      <c r="U805"/>
    </row>
    <row r="806" spans="3:21" ht="15.75" customHeight="1" x14ac:dyDescent="0.2">
      <c r="C806" s="243"/>
      <c r="D806"/>
      <c r="E806"/>
      <c r="F806"/>
      <c r="G806"/>
      <c r="H806"/>
      <c r="I806"/>
      <c r="J806"/>
      <c r="K806"/>
      <c r="L806"/>
      <c r="M806"/>
      <c r="N806"/>
      <c r="O806"/>
      <c r="P806"/>
      <c r="Q806"/>
      <c r="R806"/>
      <c r="S806"/>
      <c r="T806"/>
      <c r="U806"/>
    </row>
    <row r="807" spans="3:21" ht="15.75" customHeight="1" x14ac:dyDescent="0.2">
      <c r="C807" s="243"/>
      <c r="D807"/>
      <c r="E807"/>
      <c r="F807"/>
      <c r="G807"/>
      <c r="H807"/>
      <c r="I807"/>
      <c r="J807"/>
      <c r="K807"/>
      <c r="L807"/>
      <c r="M807"/>
      <c r="N807"/>
      <c r="O807"/>
      <c r="P807"/>
      <c r="Q807"/>
      <c r="R807"/>
      <c r="S807"/>
      <c r="T807"/>
      <c r="U807"/>
    </row>
    <row r="808" spans="3:21" ht="15.75" customHeight="1" x14ac:dyDescent="0.2">
      <c r="C808" s="243"/>
      <c r="D808"/>
      <c r="E808"/>
      <c r="F808"/>
      <c r="G808"/>
      <c r="H808"/>
      <c r="I808"/>
      <c r="J808"/>
      <c r="K808"/>
      <c r="L808"/>
      <c r="M808"/>
      <c r="N808"/>
      <c r="O808"/>
      <c r="P808"/>
      <c r="Q808"/>
      <c r="R808"/>
      <c r="S808"/>
      <c r="T808"/>
      <c r="U808"/>
    </row>
    <row r="809" spans="3:21" ht="15.75" customHeight="1" x14ac:dyDescent="0.2">
      <c r="C809" s="243"/>
      <c r="D809"/>
      <c r="E809"/>
      <c r="F809"/>
      <c r="G809"/>
      <c r="H809"/>
      <c r="I809"/>
      <c r="J809"/>
      <c r="K809"/>
      <c r="L809"/>
      <c r="M809"/>
      <c r="N809"/>
      <c r="O809"/>
      <c r="P809"/>
      <c r="Q809"/>
      <c r="R809"/>
      <c r="S809"/>
      <c r="T809"/>
      <c r="U809"/>
    </row>
    <row r="810" spans="3:21" ht="15.75" customHeight="1" x14ac:dyDescent="0.2">
      <c r="C810" s="243"/>
      <c r="D810"/>
      <c r="E810"/>
      <c r="F810"/>
      <c r="G810"/>
      <c r="H810"/>
      <c r="I810"/>
      <c r="J810"/>
      <c r="K810"/>
      <c r="L810"/>
      <c r="M810"/>
      <c r="N810"/>
      <c r="O810"/>
      <c r="P810"/>
      <c r="Q810"/>
      <c r="R810"/>
      <c r="S810"/>
      <c r="T810"/>
      <c r="U810"/>
    </row>
    <row r="811" spans="3:21" ht="15.75" customHeight="1" x14ac:dyDescent="0.2">
      <c r="C811" s="243"/>
      <c r="D811"/>
      <c r="E811"/>
      <c r="F811"/>
      <c r="G811"/>
      <c r="H811"/>
      <c r="I811"/>
      <c r="J811"/>
      <c r="K811"/>
      <c r="L811"/>
      <c r="M811"/>
      <c r="N811"/>
      <c r="O811"/>
      <c r="P811"/>
      <c r="Q811"/>
      <c r="R811"/>
      <c r="S811"/>
      <c r="T811"/>
      <c r="U811"/>
    </row>
    <row r="812" spans="3:21" ht="15.75" customHeight="1" x14ac:dyDescent="0.2">
      <c r="C812" s="243"/>
      <c r="D812"/>
      <c r="E812"/>
      <c r="F812"/>
      <c r="G812"/>
      <c r="H812"/>
      <c r="I812"/>
      <c r="J812"/>
      <c r="K812"/>
      <c r="L812"/>
      <c r="M812"/>
      <c r="N812"/>
      <c r="O812"/>
      <c r="P812"/>
      <c r="Q812"/>
      <c r="R812"/>
      <c r="S812"/>
      <c r="T812"/>
      <c r="U812"/>
    </row>
    <row r="813" spans="3:21" ht="15.75" customHeight="1" x14ac:dyDescent="0.2">
      <c r="C813" s="243"/>
      <c r="D813"/>
      <c r="E813"/>
      <c r="F813"/>
      <c r="G813"/>
      <c r="H813"/>
      <c r="I813"/>
      <c r="J813"/>
      <c r="K813"/>
      <c r="L813"/>
      <c r="M813"/>
      <c r="N813"/>
      <c r="O813"/>
      <c r="P813"/>
      <c r="Q813"/>
      <c r="R813"/>
      <c r="S813"/>
      <c r="T813"/>
      <c r="U813"/>
    </row>
    <row r="814" spans="3:21" ht="15.75" customHeight="1" x14ac:dyDescent="0.2">
      <c r="C814" s="243"/>
      <c r="D814"/>
      <c r="E814"/>
      <c r="F814"/>
      <c r="G814"/>
      <c r="H814"/>
      <c r="I814"/>
      <c r="J814"/>
      <c r="K814"/>
      <c r="L814"/>
      <c r="M814"/>
      <c r="N814"/>
      <c r="O814"/>
      <c r="P814"/>
      <c r="Q814"/>
      <c r="R814"/>
      <c r="S814"/>
      <c r="T814"/>
      <c r="U814"/>
    </row>
    <row r="815" spans="3:21" ht="15.75" customHeight="1" x14ac:dyDescent="0.2">
      <c r="C815" s="243"/>
      <c r="D815"/>
      <c r="E815"/>
      <c r="F815"/>
      <c r="G815"/>
      <c r="H815"/>
      <c r="I815"/>
      <c r="J815"/>
      <c r="K815"/>
      <c r="L815"/>
      <c r="M815"/>
      <c r="N815"/>
      <c r="O815"/>
      <c r="P815"/>
      <c r="Q815"/>
      <c r="R815"/>
      <c r="S815"/>
      <c r="T815"/>
      <c r="U815"/>
    </row>
    <row r="816" spans="3:21" ht="15.75" customHeight="1" x14ac:dyDescent="0.2">
      <c r="C816" s="243"/>
      <c r="D816"/>
      <c r="E816"/>
      <c r="F816"/>
      <c r="G816"/>
      <c r="H816"/>
      <c r="I816"/>
      <c r="J816"/>
      <c r="K816"/>
      <c r="L816"/>
      <c r="M816"/>
      <c r="N816"/>
      <c r="O816"/>
      <c r="P816"/>
      <c r="Q816"/>
      <c r="R816"/>
      <c r="S816"/>
      <c r="T816"/>
      <c r="U816"/>
    </row>
    <row r="817" spans="3:21" ht="15.75" customHeight="1" x14ac:dyDescent="0.2">
      <c r="C817" s="243"/>
      <c r="D817"/>
      <c r="E817"/>
      <c r="F817"/>
      <c r="G817"/>
      <c r="H817"/>
      <c r="I817"/>
      <c r="J817"/>
      <c r="K817"/>
      <c r="L817"/>
      <c r="M817"/>
      <c r="N817"/>
      <c r="O817"/>
      <c r="P817"/>
      <c r="Q817"/>
      <c r="R817"/>
      <c r="S817"/>
      <c r="T817"/>
      <c r="U817"/>
    </row>
    <row r="818" spans="3:21" ht="15.75" customHeight="1" x14ac:dyDescent="0.2">
      <c r="C818" s="243"/>
      <c r="D818"/>
      <c r="E818"/>
      <c r="F818"/>
      <c r="G818"/>
      <c r="H818"/>
      <c r="I818"/>
      <c r="J818"/>
      <c r="K818"/>
      <c r="L818"/>
      <c r="M818"/>
      <c r="N818"/>
      <c r="O818"/>
      <c r="P818"/>
      <c r="Q818"/>
      <c r="R818"/>
      <c r="S818"/>
      <c r="T818"/>
      <c r="U818"/>
    </row>
    <row r="819" spans="3:21" ht="15.75" customHeight="1" x14ac:dyDescent="0.2">
      <c r="C819" s="243"/>
      <c r="D819"/>
      <c r="E819"/>
      <c r="F819"/>
      <c r="G819"/>
      <c r="H819"/>
      <c r="I819"/>
      <c r="J819"/>
      <c r="K819"/>
      <c r="L819"/>
      <c r="M819"/>
      <c r="N819"/>
      <c r="O819"/>
      <c r="P819"/>
      <c r="Q819"/>
      <c r="R819"/>
      <c r="S819"/>
      <c r="T819"/>
      <c r="U819"/>
    </row>
    <row r="820" spans="3:21" ht="15.75" customHeight="1" x14ac:dyDescent="0.2">
      <c r="C820" s="243"/>
      <c r="D820"/>
      <c r="E820"/>
      <c r="F820"/>
      <c r="G820"/>
      <c r="H820"/>
      <c r="I820"/>
      <c r="J820"/>
      <c r="K820"/>
      <c r="L820"/>
      <c r="M820"/>
      <c r="N820"/>
      <c r="O820"/>
      <c r="P820"/>
      <c r="Q820"/>
      <c r="R820"/>
      <c r="S820"/>
      <c r="T820"/>
      <c r="U820"/>
    </row>
    <row r="821" spans="3:21" ht="15.75" customHeight="1" x14ac:dyDescent="0.2">
      <c r="C821" s="243"/>
      <c r="D821"/>
      <c r="E821"/>
      <c r="F821"/>
      <c r="G821"/>
      <c r="H821"/>
      <c r="I821"/>
      <c r="J821"/>
      <c r="K821"/>
      <c r="L821"/>
      <c r="M821"/>
      <c r="N821"/>
      <c r="O821"/>
      <c r="P821"/>
      <c r="Q821"/>
      <c r="R821"/>
      <c r="S821"/>
      <c r="T821"/>
      <c r="U821"/>
    </row>
    <row r="822" spans="3:21" ht="15.75" customHeight="1" x14ac:dyDescent="0.2">
      <c r="C822" s="243"/>
      <c r="D822"/>
      <c r="E822"/>
      <c r="F822"/>
      <c r="G822"/>
      <c r="H822"/>
      <c r="I822"/>
      <c r="J822"/>
      <c r="K822"/>
      <c r="L822"/>
      <c r="M822"/>
      <c r="N822"/>
      <c r="O822"/>
      <c r="P822"/>
      <c r="Q822"/>
      <c r="R822"/>
      <c r="S822"/>
      <c r="T822"/>
      <c r="U822"/>
    </row>
    <row r="823" spans="3:21" ht="15.75" customHeight="1" x14ac:dyDescent="0.2">
      <c r="C823" s="243"/>
      <c r="D823"/>
      <c r="E823"/>
      <c r="F823"/>
      <c r="G823"/>
      <c r="H823"/>
      <c r="I823"/>
      <c r="J823"/>
      <c r="K823"/>
      <c r="L823"/>
      <c r="M823"/>
      <c r="N823"/>
      <c r="O823"/>
      <c r="P823"/>
      <c r="Q823"/>
      <c r="R823"/>
      <c r="S823"/>
      <c r="T823"/>
      <c r="U823"/>
    </row>
    <row r="824" spans="3:21" ht="15.75" customHeight="1" x14ac:dyDescent="0.2">
      <c r="C824" s="243"/>
      <c r="D824"/>
      <c r="E824"/>
      <c r="F824"/>
      <c r="G824"/>
      <c r="H824"/>
      <c r="I824"/>
      <c r="J824"/>
      <c r="K824"/>
      <c r="L824"/>
      <c r="M824"/>
      <c r="N824"/>
      <c r="O824"/>
      <c r="P824"/>
      <c r="Q824"/>
      <c r="R824"/>
      <c r="S824"/>
      <c r="T824"/>
      <c r="U824"/>
    </row>
    <row r="825" spans="3:21" ht="15.75" customHeight="1" x14ac:dyDescent="0.2">
      <c r="C825" s="243"/>
      <c r="D825"/>
      <c r="E825"/>
      <c r="F825"/>
      <c r="G825"/>
      <c r="H825"/>
      <c r="I825"/>
      <c r="J825"/>
      <c r="K825"/>
      <c r="L825"/>
      <c r="M825"/>
      <c r="N825"/>
      <c r="O825"/>
      <c r="P825"/>
      <c r="Q825"/>
      <c r="R825"/>
      <c r="S825"/>
      <c r="T825"/>
      <c r="U825"/>
    </row>
    <row r="826" spans="3:21" ht="15.75" customHeight="1" x14ac:dyDescent="0.2">
      <c r="C826" s="243"/>
      <c r="D826"/>
      <c r="E826"/>
      <c r="F826"/>
      <c r="G826"/>
      <c r="H826"/>
      <c r="I826"/>
      <c r="J826"/>
      <c r="K826"/>
      <c r="L826"/>
      <c r="M826"/>
      <c r="N826"/>
      <c r="O826"/>
      <c r="P826"/>
      <c r="Q826"/>
      <c r="R826"/>
      <c r="S826"/>
      <c r="T826"/>
      <c r="U826"/>
    </row>
    <row r="827" spans="3:21" ht="15.75" customHeight="1" x14ac:dyDescent="0.2">
      <c r="C827" s="243"/>
      <c r="D827"/>
      <c r="E827"/>
      <c r="F827"/>
      <c r="G827"/>
      <c r="H827"/>
      <c r="I827"/>
      <c r="J827"/>
      <c r="K827"/>
      <c r="L827"/>
      <c r="M827"/>
      <c r="N827"/>
      <c r="O827"/>
      <c r="P827"/>
      <c r="Q827"/>
      <c r="R827"/>
      <c r="S827"/>
      <c r="T827"/>
      <c r="U827"/>
    </row>
    <row r="828" spans="3:21" ht="15.75" customHeight="1" x14ac:dyDescent="0.2">
      <c r="C828" s="243"/>
      <c r="D828"/>
      <c r="E828"/>
      <c r="F828"/>
      <c r="G828"/>
      <c r="H828"/>
      <c r="I828"/>
      <c r="J828"/>
      <c r="K828"/>
      <c r="L828"/>
      <c r="M828"/>
      <c r="N828"/>
      <c r="O828"/>
      <c r="P828"/>
      <c r="Q828"/>
      <c r="R828"/>
      <c r="S828"/>
      <c r="T828"/>
      <c r="U828"/>
    </row>
    <row r="829" spans="3:21" ht="15.75" customHeight="1" x14ac:dyDescent="0.2">
      <c r="C829" s="243"/>
      <c r="D829"/>
      <c r="E829"/>
      <c r="F829"/>
      <c r="G829"/>
      <c r="H829"/>
      <c r="I829"/>
      <c r="J829"/>
      <c r="K829"/>
      <c r="L829"/>
      <c r="M829"/>
      <c r="N829"/>
      <c r="O829"/>
      <c r="P829"/>
      <c r="Q829"/>
      <c r="R829"/>
      <c r="S829"/>
      <c r="T829"/>
      <c r="U829"/>
    </row>
    <row r="830" spans="3:21" ht="15.75" customHeight="1" x14ac:dyDescent="0.2">
      <c r="C830" s="243"/>
      <c r="D830"/>
      <c r="E830"/>
      <c r="F830"/>
      <c r="G830"/>
      <c r="H830"/>
      <c r="I830"/>
      <c r="J830"/>
      <c r="K830"/>
      <c r="L830"/>
      <c r="M830"/>
      <c r="N830"/>
      <c r="O830"/>
      <c r="P830"/>
      <c r="Q830"/>
      <c r="R830"/>
      <c r="S830"/>
      <c r="T830"/>
      <c r="U830"/>
    </row>
    <row r="831" spans="3:21" ht="15.75" customHeight="1" x14ac:dyDescent="0.2">
      <c r="C831" s="243"/>
      <c r="D831"/>
      <c r="E831"/>
      <c r="F831"/>
      <c r="G831"/>
      <c r="H831"/>
      <c r="I831"/>
      <c r="J831"/>
      <c r="K831"/>
      <c r="L831"/>
      <c r="M831"/>
      <c r="N831"/>
      <c r="O831"/>
      <c r="P831"/>
      <c r="Q831"/>
      <c r="R831"/>
      <c r="S831"/>
      <c r="T831"/>
      <c r="U831"/>
    </row>
    <row r="832" spans="3:21" ht="15.75" customHeight="1" x14ac:dyDescent="0.2">
      <c r="C832" s="243"/>
      <c r="D832"/>
      <c r="E832"/>
      <c r="F832"/>
      <c r="G832"/>
      <c r="H832"/>
      <c r="I832"/>
      <c r="J832"/>
      <c r="K832"/>
      <c r="L832"/>
      <c r="M832"/>
      <c r="N832"/>
      <c r="O832"/>
      <c r="P832"/>
      <c r="Q832"/>
      <c r="R832"/>
      <c r="S832"/>
      <c r="T832"/>
      <c r="U832"/>
    </row>
    <row r="833" spans="3:21" ht="15.75" customHeight="1" x14ac:dyDescent="0.2">
      <c r="C833" s="243"/>
      <c r="D833"/>
      <c r="E833"/>
      <c r="F833"/>
      <c r="G833"/>
      <c r="H833"/>
      <c r="I833"/>
      <c r="J833"/>
      <c r="K833"/>
      <c r="L833"/>
      <c r="M833"/>
      <c r="N833"/>
      <c r="O833"/>
      <c r="P833"/>
      <c r="Q833"/>
      <c r="R833"/>
      <c r="S833"/>
      <c r="T833"/>
      <c r="U833"/>
    </row>
    <row r="834" spans="3:21" ht="15.75" customHeight="1" x14ac:dyDescent="0.2">
      <c r="C834" s="243"/>
      <c r="D834"/>
      <c r="E834"/>
      <c r="F834"/>
      <c r="G834"/>
      <c r="H834"/>
      <c r="I834"/>
      <c r="J834"/>
      <c r="K834"/>
      <c r="L834"/>
      <c r="M834"/>
      <c r="N834"/>
      <c r="O834"/>
      <c r="P834"/>
      <c r="Q834"/>
      <c r="R834"/>
      <c r="S834"/>
      <c r="T834"/>
      <c r="U834"/>
    </row>
    <row r="835" spans="3:21" ht="15.75" customHeight="1" x14ac:dyDescent="0.2">
      <c r="C835" s="243"/>
      <c r="D835"/>
      <c r="E835"/>
      <c r="F835"/>
      <c r="G835"/>
      <c r="H835"/>
      <c r="I835"/>
      <c r="J835"/>
      <c r="K835"/>
      <c r="L835"/>
      <c r="M835"/>
      <c r="N835"/>
      <c r="O835"/>
      <c r="P835"/>
      <c r="Q835"/>
      <c r="R835"/>
      <c r="S835"/>
      <c r="T835"/>
      <c r="U835"/>
    </row>
    <row r="836" spans="3:21" ht="15.75" customHeight="1" x14ac:dyDescent="0.2">
      <c r="C836" s="243"/>
      <c r="D836"/>
      <c r="E836"/>
      <c r="F836"/>
      <c r="G836"/>
      <c r="H836"/>
      <c r="I836"/>
      <c r="J836"/>
      <c r="K836"/>
      <c r="L836"/>
      <c r="M836"/>
      <c r="N836"/>
      <c r="O836"/>
      <c r="P836"/>
      <c r="Q836"/>
      <c r="R836"/>
      <c r="S836"/>
      <c r="T836"/>
      <c r="U836"/>
    </row>
    <row r="837" spans="3:21" ht="15.75" customHeight="1" x14ac:dyDescent="0.2">
      <c r="C837" s="243"/>
      <c r="D837"/>
      <c r="E837"/>
      <c r="F837"/>
      <c r="G837"/>
      <c r="H837"/>
      <c r="I837"/>
      <c r="J837"/>
      <c r="K837"/>
      <c r="L837"/>
      <c r="M837"/>
      <c r="N837"/>
      <c r="O837"/>
      <c r="P837"/>
      <c r="Q837"/>
      <c r="R837"/>
      <c r="S837"/>
      <c r="T837"/>
      <c r="U837"/>
    </row>
    <row r="838" spans="3:21" ht="15.75" customHeight="1" x14ac:dyDescent="0.2">
      <c r="C838" s="243"/>
      <c r="D838"/>
      <c r="E838"/>
      <c r="F838"/>
      <c r="G838"/>
      <c r="H838"/>
      <c r="I838"/>
      <c r="J838"/>
      <c r="K838"/>
      <c r="L838"/>
      <c r="M838"/>
      <c r="N838"/>
      <c r="O838"/>
      <c r="P838"/>
      <c r="Q838"/>
      <c r="R838"/>
      <c r="S838"/>
      <c r="T838"/>
      <c r="U838"/>
    </row>
    <row r="839" spans="3:21" ht="15.75" customHeight="1" x14ac:dyDescent="0.2">
      <c r="C839" s="243"/>
      <c r="D839"/>
      <c r="E839"/>
      <c r="F839"/>
      <c r="G839"/>
      <c r="H839"/>
      <c r="I839"/>
      <c r="J839"/>
      <c r="K839"/>
      <c r="L839"/>
      <c r="M839"/>
      <c r="N839"/>
      <c r="O839"/>
      <c r="P839"/>
      <c r="Q839"/>
      <c r="R839"/>
      <c r="S839"/>
      <c r="T839"/>
      <c r="U839"/>
    </row>
    <row r="840" spans="3:21" ht="15.75" customHeight="1" x14ac:dyDescent="0.2">
      <c r="C840" s="243"/>
      <c r="D840"/>
      <c r="E840"/>
      <c r="F840"/>
      <c r="G840"/>
      <c r="H840"/>
      <c r="I840"/>
      <c r="J840"/>
      <c r="K840"/>
      <c r="L840"/>
      <c r="M840"/>
      <c r="N840"/>
      <c r="O840"/>
      <c r="P840"/>
      <c r="Q840"/>
      <c r="R840"/>
      <c r="S840"/>
      <c r="T840"/>
      <c r="U840"/>
    </row>
    <row r="841" spans="3:21" ht="15.75" customHeight="1" x14ac:dyDescent="0.2">
      <c r="C841" s="243"/>
      <c r="D841"/>
      <c r="E841"/>
      <c r="F841"/>
      <c r="G841"/>
      <c r="H841"/>
      <c r="I841"/>
      <c r="J841"/>
      <c r="K841"/>
      <c r="L841"/>
      <c r="M841"/>
      <c r="N841"/>
      <c r="O841"/>
      <c r="P841"/>
      <c r="Q841"/>
      <c r="R841"/>
      <c r="S841"/>
      <c r="T841"/>
      <c r="U841"/>
    </row>
    <row r="842" spans="3:21" ht="15.75" customHeight="1" x14ac:dyDescent="0.2">
      <c r="C842" s="243"/>
      <c r="D842"/>
      <c r="E842"/>
      <c r="F842"/>
      <c r="G842"/>
      <c r="H842"/>
      <c r="I842"/>
      <c r="J842"/>
      <c r="K842"/>
      <c r="L842"/>
      <c r="M842"/>
      <c r="N842"/>
      <c r="O842"/>
      <c r="P842"/>
      <c r="Q842"/>
      <c r="R842"/>
      <c r="S842"/>
      <c r="T842"/>
      <c r="U842"/>
    </row>
    <row r="843" spans="3:21" ht="15.75" customHeight="1" x14ac:dyDescent="0.2">
      <c r="C843" s="243"/>
      <c r="D843"/>
      <c r="E843"/>
      <c r="F843"/>
      <c r="G843"/>
      <c r="H843"/>
      <c r="I843"/>
      <c r="J843"/>
      <c r="K843"/>
      <c r="L843"/>
      <c r="M843"/>
      <c r="N843"/>
      <c r="O843"/>
      <c r="P843"/>
      <c r="Q843"/>
      <c r="R843"/>
      <c r="S843"/>
      <c r="T843"/>
      <c r="U843"/>
    </row>
    <row r="844" spans="3:21" ht="15.75" customHeight="1" x14ac:dyDescent="0.2">
      <c r="C844" s="243"/>
      <c r="D844"/>
      <c r="E844"/>
      <c r="F844"/>
      <c r="G844"/>
      <c r="H844"/>
      <c r="I844"/>
      <c r="J844"/>
      <c r="K844"/>
      <c r="L844"/>
      <c r="M844"/>
      <c r="N844"/>
      <c r="O844"/>
      <c r="P844"/>
      <c r="Q844"/>
      <c r="R844"/>
      <c r="S844"/>
      <c r="T844"/>
      <c r="U844"/>
    </row>
    <row r="845" spans="3:21" ht="15.75" customHeight="1" x14ac:dyDescent="0.2">
      <c r="C845" s="243"/>
      <c r="D845"/>
      <c r="E845"/>
      <c r="F845"/>
      <c r="G845"/>
      <c r="H845"/>
      <c r="I845"/>
      <c r="J845"/>
      <c r="K845"/>
      <c r="L845"/>
      <c r="M845"/>
      <c r="N845"/>
      <c r="O845"/>
      <c r="P845"/>
      <c r="Q845"/>
      <c r="R845"/>
      <c r="S845"/>
      <c r="T845"/>
      <c r="U845"/>
    </row>
    <row r="846" spans="3:21" ht="15.75" customHeight="1" x14ac:dyDescent="0.2">
      <c r="C846" s="243"/>
      <c r="D846"/>
      <c r="E846"/>
      <c r="F846"/>
      <c r="G846"/>
      <c r="H846"/>
      <c r="I846"/>
      <c r="J846"/>
      <c r="K846"/>
      <c r="L846"/>
      <c r="M846"/>
      <c r="N846"/>
      <c r="O846"/>
      <c r="P846"/>
      <c r="Q846"/>
      <c r="R846"/>
      <c r="S846"/>
      <c r="T846"/>
      <c r="U846"/>
    </row>
    <row r="847" spans="3:21" ht="15.75" customHeight="1" x14ac:dyDescent="0.2">
      <c r="C847" s="243"/>
      <c r="D847"/>
      <c r="E847"/>
      <c r="F847"/>
      <c r="G847"/>
      <c r="H847"/>
      <c r="I847"/>
      <c r="J847"/>
      <c r="K847"/>
      <c r="L847"/>
      <c r="M847"/>
      <c r="N847"/>
      <c r="O847"/>
      <c r="P847"/>
      <c r="Q847"/>
      <c r="R847"/>
      <c r="S847"/>
      <c r="T847"/>
      <c r="U847"/>
    </row>
    <row r="848" spans="3:21" ht="15.75" customHeight="1" x14ac:dyDescent="0.2">
      <c r="C848" s="243"/>
      <c r="D848"/>
      <c r="E848"/>
      <c r="F848"/>
      <c r="G848"/>
      <c r="H848"/>
      <c r="I848"/>
      <c r="J848"/>
      <c r="K848"/>
      <c r="L848"/>
      <c r="M848"/>
      <c r="N848"/>
      <c r="O848"/>
      <c r="P848"/>
      <c r="Q848"/>
      <c r="R848"/>
      <c r="S848"/>
      <c r="T848"/>
      <c r="U848"/>
    </row>
    <row r="849" spans="3:21" ht="15.75" customHeight="1" x14ac:dyDescent="0.2">
      <c r="C849" s="243"/>
      <c r="D849"/>
      <c r="E849"/>
      <c r="F849"/>
      <c r="G849"/>
      <c r="H849"/>
      <c r="I849"/>
      <c r="J849"/>
      <c r="K849"/>
      <c r="L849"/>
      <c r="M849"/>
      <c r="N849"/>
      <c r="O849"/>
      <c r="P849"/>
      <c r="Q849"/>
      <c r="R849"/>
      <c r="S849"/>
      <c r="T849"/>
      <c r="U849"/>
    </row>
    <row r="850" spans="3:21" ht="15.75" customHeight="1" x14ac:dyDescent="0.2">
      <c r="C850" s="243"/>
      <c r="D850"/>
      <c r="E850"/>
      <c r="F850"/>
      <c r="G850"/>
      <c r="H850"/>
      <c r="I850"/>
      <c r="J850"/>
      <c r="K850"/>
      <c r="L850"/>
      <c r="M850"/>
      <c r="N850"/>
      <c r="O850"/>
      <c r="P850"/>
      <c r="Q850"/>
      <c r="R850"/>
      <c r="S850"/>
      <c r="T850"/>
      <c r="U850"/>
    </row>
    <row r="851" spans="3:21" ht="15.75" customHeight="1" x14ac:dyDescent="0.2">
      <c r="C851" s="243"/>
      <c r="D851"/>
      <c r="E851"/>
      <c r="F851"/>
      <c r="G851"/>
      <c r="H851"/>
      <c r="I851"/>
      <c r="J851"/>
      <c r="K851"/>
      <c r="L851"/>
      <c r="M851"/>
      <c r="N851"/>
      <c r="O851"/>
      <c r="P851"/>
      <c r="Q851"/>
      <c r="R851"/>
      <c r="S851"/>
      <c r="T851"/>
      <c r="U851"/>
    </row>
    <row r="852" spans="3:21" ht="15.75" customHeight="1" x14ac:dyDescent="0.2">
      <c r="C852" s="243"/>
      <c r="D852"/>
      <c r="E852"/>
      <c r="F852"/>
      <c r="G852"/>
      <c r="H852"/>
      <c r="I852"/>
      <c r="J852"/>
      <c r="K852"/>
      <c r="L852"/>
      <c r="M852"/>
      <c r="N852"/>
      <c r="O852"/>
      <c r="P852"/>
      <c r="Q852"/>
      <c r="R852"/>
      <c r="S852"/>
      <c r="T852"/>
      <c r="U852"/>
    </row>
    <row r="853" spans="3:21" ht="15.75" customHeight="1" x14ac:dyDescent="0.2">
      <c r="C853" s="243"/>
      <c r="D853"/>
      <c r="E853"/>
      <c r="F853"/>
      <c r="G853"/>
      <c r="H853"/>
      <c r="I853"/>
      <c r="J853"/>
      <c r="K853"/>
      <c r="L853"/>
      <c r="M853"/>
      <c r="N853"/>
      <c r="O853"/>
      <c r="P853"/>
      <c r="Q853"/>
      <c r="R853"/>
      <c r="S853"/>
      <c r="T853"/>
      <c r="U853"/>
    </row>
    <row r="854" spans="3:21" ht="15.75" customHeight="1" x14ac:dyDescent="0.2">
      <c r="C854" s="243"/>
      <c r="D854"/>
      <c r="E854"/>
      <c r="F854"/>
      <c r="G854"/>
      <c r="H854"/>
      <c r="I854"/>
      <c r="J854"/>
      <c r="K854"/>
      <c r="L854"/>
      <c r="M854"/>
      <c r="N854"/>
      <c r="O854"/>
      <c r="P854"/>
      <c r="Q854"/>
      <c r="R854"/>
      <c r="S854"/>
      <c r="T854"/>
      <c r="U854"/>
    </row>
    <row r="855" spans="3:21" ht="15.75" customHeight="1" x14ac:dyDescent="0.2">
      <c r="C855" s="243"/>
      <c r="D855"/>
      <c r="E855"/>
      <c r="F855"/>
      <c r="G855"/>
      <c r="H855"/>
      <c r="I855"/>
      <c r="J855"/>
      <c r="K855"/>
      <c r="L855"/>
      <c r="M855"/>
      <c r="N855"/>
      <c r="O855"/>
      <c r="P855"/>
      <c r="Q855"/>
      <c r="R855"/>
      <c r="S855"/>
      <c r="T855"/>
      <c r="U855"/>
    </row>
    <row r="856" spans="3:21" ht="15.75" customHeight="1" x14ac:dyDescent="0.2">
      <c r="C856" s="243"/>
      <c r="D856"/>
      <c r="E856"/>
      <c r="F856"/>
      <c r="G856"/>
      <c r="H856"/>
      <c r="I856"/>
      <c r="J856"/>
      <c r="K856"/>
      <c r="L856"/>
      <c r="M856"/>
      <c r="N856"/>
      <c r="O856"/>
      <c r="P856"/>
      <c r="Q856"/>
      <c r="R856"/>
      <c r="S856"/>
      <c r="T856"/>
      <c r="U856"/>
    </row>
    <row r="857" spans="3:21" ht="15.75" customHeight="1" x14ac:dyDescent="0.2">
      <c r="C857" s="243"/>
      <c r="D857"/>
      <c r="E857"/>
      <c r="F857"/>
      <c r="G857"/>
      <c r="H857"/>
      <c r="I857"/>
      <c r="J857"/>
      <c r="K857"/>
      <c r="L857"/>
      <c r="M857"/>
      <c r="N857"/>
      <c r="O857"/>
      <c r="P857"/>
      <c r="Q857"/>
      <c r="R857"/>
      <c r="S857"/>
      <c r="T857"/>
      <c r="U857"/>
    </row>
    <row r="858" spans="3:21" ht="15.75" customHeight="1" x14ac:dyDescent="0.2">
      <c r="C858" s="243"/>
      <c r="D858"/>
      <c r="E858"/>
      <c r="F858"/>
      <c r="G858"/>
      <c r="H858"/>
      <c r="I858"/>
      <c r="J858"/>
      <c r="K858"/>
      <c r="L858"/>
      <c r="M858"/>
      <c r="N858"/>
      <c r="O858"/>
      <c r="P858"/>
      <c r="Q858"/>
      <c r="R858"/>
      <c r="S858"/>
      <c r="T858"/>
      <c r="U858"/>
    </row>
    <row r="859" spans="3:21" ht="15.75" customHeight="1" x14ac:dyDescent="0.2">
      <c r="C859" s="243"/>
      <c r="D859"/>
      <c r="E859"/>
      <c r="F859"/>
      <c r="G859"/>
      <c r="H859"/>
      <c r="I859"/>
      <c r="J859"/>
      <c r="K859"/>
      <c r="L859"/>
      <c r="M859"/>
      <c r="N859"/>
      <c r="O859"/>
      <c r="P859"/>
      <c r="Q859"/>
      <c r="R859"/>
      <c r="S859"/>
      <c r="T859"/>
      <c r="U859"/>
    </row>
    <row r="860" spans="3:21" ht="15.75" customHeight="1" x14ac:dyDescent="0.2">
      <c r="C860" s="243"/>
      <c r="D860"/>
      <c r="E860"/>
      <c r="F860"/>
      <c r="G860"/>
      <c r="H860"/>
      <c r="I860"/>
      <c r="J860"/>
      <c r="K860"/>
      <c r="L860"/>
      <c r="M860"/>
      <c r="N860"/>
      <c r="O860"/>
      <c r="P860"/>
      <c r="Q860"/>
      <c r="R860"/>
      <c r="S860"/>
      <c r="T860"/>
      <c r="U860"/>
    </row>
    <row r="861" spans="3:21" ht="15.75" customHeight="1" x14ac:dyDescent="0.2">
      <c r="C861" s="243"/>
      <c r="D861"/>
      <c r="E861"/>
      <c r="F861"/>
      <c r="G861"/>
      <c r="H861"/>
      <c r="I861"/>
      <c r="J861"/>
      <c r="K861"/>
      <c r="L861"/>
      <c r="M861"/>
      <c r="N861"/>
      <c r="O861"/>
      <c r="P861"/>
      <c r="Q861"/>
      <c r="R861"/>
      <c r="S861"/>
      <c r="T861"/>
      <c r="U861"/>
    </row>
    <row r="862" spans="3:21" ht="15.75" customHeight="1" x14ac:dyDescent="0.2">
      <c r="C862" s="243"/>
      <c r="D862"/>
      <c r="E862"/>
      <c r="F862"/>
      <c r="G862"/>
      <c r="H862"/>
      <c r="I862"/>
      <c r="J862"/>
      <c r="K862"/>
      <c r="L862"/>
      <c r="M862"/>
      <c r="N862"/>
      <c r="O862"/>
      <c r="P862"/>
      <c r="Q862"/>
      <c r="R862"/>
      <c r="S862"/>
      <c r="T862"/>
      <c r="U862"/>
    </row>
    <row r="863" spans="3:21" ht="15.75" customHeight="1" x14ac:dyDescent="0.2">
      <c r="C863" s="243"/>
      <c r="D863"/>
      <c r="E863"/>
      <c r="F863"/>
      <c r="G863"/>
      <c r="H863"/>
      <c r="I863"/>
      <c r="J863"/>
      <c r="K863"/>
      <c r="L863"/>
      <c r="M863"/>
      <c r="N863"/>
      <c r="O863"/>
      <c r="P863"/>
      <c r="Q863"/>
      <c r="R863"/>
      <c r="S863"/>
      <c r="T863"/>
      <c r="U863"/>
    </row>
    <row r="864" spans="3:21" ht="15.75" customHeight="1" x14ac:dyDescent="0.2">
      <c r="C864" s="243"/>
      <c r="D864"/>
      <c r="E864"/>
      <c r="F864"/>
      <c r="G864"/>
      <c r="H864"/>
      <c r="I864"/>
      <c r="J864"/>
      <c r="K864"/>
      <c r="L864"/>
      <c r="M864"/>
      <c r="N864"/>
      <c r="O864"/>
      <c r="P864"/>
      <c r="Q864"/>
      <c r="R864"/>
      <c r="S864"/>
      <c r="T864"/>
      <c r="U864"/>
    </row>
    <row r="865" spans="3:21" ht="15.75" customHeight="1" x14ac:dyDescent="0.2">
      <c r="C865" s="243"/>
      <c r="D865"/>
      <c r="E865"/>
      <c r="F865"/>
      <c r="G865"/>
      <c r="H865"/>
      <c r="I865"/>
      <c r="J865"/>
      <c r="K865"/>
      <c r="L865"/>
      <c r="M865"/>
      <c r="N865"/>
      <c r="O865"/>
      <c r="P865"/>
      <c r="Q865"/>
      <c r="R865"/>
      <c r="S865"/>
      <c r="T865"/>
      <c r="U865"/>
    </row>
    <row r="866" spans="3:21" ht="15.75" customHeight="1" x14ac:dyDescent="0.2">
      <c r="C866" s="243"/>
      <c r="D866"/>
      <c r="E866"/>
      <c r="F866"/>
      <c r="G866"/>
      <c r="H866"/>
      <c r="I866"/>
      <c r="J866"/>
      <c r="K866"/>
      <c r="L866"/>
      <c r="M866"/>
      <c r="N866"/>
      <c r="O866"/>
      <c r="P866"/>
      <c r="Q866"/>
      <c r="R866"/>
      <c r="S866"/>
      <c r="T866"/>
      <c r="U866"/>
    </row>
    <row r="867" spans="3:21" ht="15.75" customHeight="1" x14ac:dyDescent="0.2">
      <c r="C867" s="243"/>
      <c r="D867"/>
      <c r="E867"/>
      <c r="F867"/>
      <c r="G867"/>
      <c r="H867"/>
      <c r="I867"/>
      <c r="J867"/>
      <c r="K867"/>
      <c r="L867"/>
      <c r="M867"/>
      <c r="N867"/>
      <c r="O867"/>
      <c r="P867"/>
      <c r="Q867"/>
      <c r="R867"/>
      <c r="S867"/>
      <c r="T867"/>
      <c r="U867"/>
    </row>
    <row r="868" spans="3:21" ht="15.75" customHeight="1" x14ac:dyDescent="0.2">
      <c r="C868" s="243"/>
      <c r="D868"/>
      <c r="E868"/>
      <c r="F868"/>
      <c r="G868"/>
      <c r="H868"/>
      <c r="I868"/>
      <c r="J868"/>
      <c r="K868"/>
      <c r="L868"/>
      <c r="M868"/>
      <c r="N868"/>
      <c r="O868"/>
      <c r="P868"/>
      <c r="Q868"/>
      <c r="R868"/>
      <c r="S868"/>
      <c r="T868"/>
      <c r="U868"/>
    </row>
    <row r="869" spans="3:21" ht="15.75" customHeight="1" x14ac:dyDescent="0.2">
      <c r="C869" s="243"/>
      <c r="D869"/>
      <c r="E869"/>
      <c r="F869"/>
      <c r="G869"/>
      <c r="H869"/>
      <c r="I869"/>
      <c r="J869"/>
      <c r="K869"/>
      <c r="L869"/>
      <c r="M869"/>
      <c r="N869"/>
      <c r="O869"/>
      <c r="P869"/>
      <c r="Q869"/>
      <c r="R869"/>
      <c r="S869"/>
      <c r="T869"/>
      <c r="U869"/>
    </row>
    <row r="870" spans="3:21" ht="15.75" customHeight="1" x14ac:dyDescent="0.2">
      <c r="C870" s="243"/>
      <c r="D870"/>
      <c r="E870"/>
      <c r="F870"/>
      <c r="G870"/>
      <c r="H870"/>
      <c r="I870"/>
      <c r="J870"/>
      <c r="K870"/>
      <c r="L870"/>
      <c r="M870"/>
      <c r="N870"/>
      <c r="O870"/>
      <c r="P870"/>
      <c r="Q870"/>
      <c r="R870"/>
      <c r="S870"/>
      <c r="T870"/>
      <c r="U870"/>
    </row>
    <row r="871" spans="3:21" ht="15.75" customHeight="1" x14ac:dyDescent="0.2">
      <c r="C871" s="243"/>
      <c r="D871"/>
      <c r="E871"/>
      <c r="F871"/>
      <c r="G871"/>
      <c r="H871"/>
      <c r="I871"/>
      <c r="J871"/>
      <c r="K871"/>
      <c r="L871"/>
      <c r="M871"/>
      <c r="N871"/>
      <c r="O871"/>
      <c r="P871"/>
      <c r="Q871"/>
      <c r="R871"/>
      <c r="S871"/>
      <c r="T871"/>
      <c r="U871"/>
    </row>
    <row r="872" spans="3:21" ht="15.75" customHeight="1" x14ac:dyDescent="0.2">
      <c r="C872" s="243"/>
      <c r="D872"/>
      <c r="E872"/>
      <c r="F872"/>
      <c r="G872"/>
      <c r="H872"/>
      <c r="I872"/>
      <c r="J872"/>
      <c r="K872"/>
      <c r="L872"/>
      <c r="M872"/>
      <c r="N872"/>
      <c r="O872"/>
      <c r="P872"/>
      <c r="Q872"/>
      <c r="R872"/>
      <c r="S872"/>
      <c r="T872"/>
      <c r="U872"/>
    </row>
    <row r="873" spans="3:21" ht="15.75" customHeight="1" x14ac:dyDescent="0.2">
      <c r="C873" s="243"/>
      <c r="D873"/>
      <c r="E873"/>
      <c r="F873"/>
      <c r="G873"/>
      <c r="H873"/>
      <c r="I873"/>
      <c r="J873"/>
      <c r="K873"/>
      <c r="L873"/>
      <c r="M873"/>
      <c r="N873"/>
      <c r="O873"/>
      <c r="P873"/>
      <c r="Q873"/>
      <c r="R873"/>
      <c r="S873"/>
      <c r="T873"/>
      <c r="U873"/>
    </row>
    <row r="874" spans="3:21" ht="15.75" customHeight="1" x14ac:dyDescent="0.2">
      <c r="C874" s="243"/>
      <c r="D874"/>
      <c r="E874"/>
      <c r="F874"/>
      <c r="G874"/>
      <c r="H874"/>
      <c r="I874"/>
      <c r="J874"/>
      <c r="K874"/>
      <c r="L874"/>
      <c r="M874"/>
      <c r="N874"/>
      <c r="O874"/>
      <c r="P874"/>
      <c r="Q874"/>
      <c r="R874"/>
      <c r="S874"/>
      <c r="T874"/>
      <c r="U874"/>
    </row>
    <row r="875" spans="3:21" ht="15.75" customHeight="1" x14ac:dyDescent="0.2">
      <c r="C875" s="243"/>
      <c r="D875"/>
      <c r="E875"/>
      <c r="F875"/>
      <c r="G875"/>
      <c r="H875"/>
      <c r="I875"/>
      <c r="J875"/>
      <c r="K875"/>
      <c r="L875"/>
      <c r="M875"/>
      <c r="N875"/>
      <c r="O875"/>
      <c r="P875"/>
      <c r="Q875"/>
      <c r="R875"/>
      <c r="S875"/>
      <c r="T875"/>
      <c r="U875"/>
    </row>
    <row r="876" spans="3:21" ht="15.75" customHeight="1" x14ac:dyDescent="0.2">
      <c r="C876" s="243"/>
      <c r="D876"/>
      <c r="E876"/>
      <c r="F876"/>
      <c r="G876"/>
      <c r="H876"/>
      <c r="I876"/>
      <c r="J876"/>
      <c r="K876"/>
      <c r="L876"/>
      <c r="M876"/>
      <c r="N876"/>
      <c r="O876"/>
      <c r="P876"/>
      <c r="Q876"/>
      <c r="R876"/>
      <c r="S876"/>
      <c r="T876"/>
      <c r="U876"/>
    </row>
    <row r="877" spans="3:21" ht="15.75" customHeight="1" x14ac:dyDescent="0.2">
      <c r="C877" s="243"/>
      <c r="D877"/>
      <c r="E877"/>
      <c r="F877"/>
      <c r="G877"/>
      <c r="H877"/>
      <c r="I877"/>
      <c r="J877"/>
      <c r="K877"/>
      <c r="L877"/>
      <c r="M877"/>
      <c r="N877"/>
      <c r="O877"/>
      <c r="P877"/>
      <c r="Q877"/>
      <c r="R877"/>
      <c r="S877"/>
      <c r="T877"/>
      <c r="U877"/>
    </row>
    <row r="878" spans="3:21" ht="15.75" customHeight="1" x14ac:dyDescent="0.2">
      <c r="C878" s="243"/>
      <c r="D878"/>
      <c r="E878"/>
      <c r="F878"/>
      <c r="G878"/>
      <c r="H878"/>
      <c r="I878"/>
      <c r="J878"/>
      <c r="K878"/>
      <c r="L878"/>
      <c r="M878"/>
      <c r="N878"/>
      <c r="O878"/>
      <c r="P878"/>
      <c r="Q878"/>
      <c r="R878"/>
      <c r="S878"/>
      <c r="T878"/>
      <c r="U878"/>
    </row>
    <row r="879" spans="3:21" ht="15.75" customHeight="1" x14ac:dyDescent="0.2">
      <c r="C879" s="243"/>
      <c r="D879"/>
      <c r="E879"/>
      <c r="F879"/>
      <c r="G879"/>
      <c r="H879"/>
      <c r="I879"/>
      <c r="J879"/>
      <c r="K879"/>
      <c r="L879"/>
      <c r="M879"/>
      <c r="N879"/>
      <c r="O879"/>
      <c r="P879"/>
      <c r="Q879"/>
      <c r="R879"/>
      <c r="S879"/>
      <c r="T879"/>
      <c r="U879"/>
    </row>
    <row r="880" spans="3:21" ht="15.75" customHeight="1" x14ac:dyDescent="0.2">
      <c r="C880" s="243"/>
      <c r="D880"/>
      <c r="E880"/>
      <c r="F880"/>
      <c r="G880"/>
      <c r="H880"/>
      <c r="I880"/>
      <c r="J880"/>
      <c r="K880"/>
      <c r="L880"/>
      <c r="M880"/>
      <c r="N880"/>
      <c r="O880"/>
      <c r="P880"/>
      <c r="Q880"/>
      <c r="R880"/>
      <c r="S880"/>
      <c r="T880"/>
      <c r="U880"/>
    </row>
    <row r="881" spans="3:21" ht="15.75" customHeight="1" x14ac:dyDescent="0.2">
      <c r="C881" s="243"/>
      <c r="D881"/>
      <c r="E881"/>
      <c r="F881"/>
      <c r="G881"/>
      <c r="H881"/>
      <c r="I881"/>
      <c r="J881"/>
      <c r="K881"/>
      <c r="L881"/>
      <c r="M881"/>
      <c r="N881"/>
      <c r="O881"/>
      <c r="P881"/>
      <c r="Q881"/>
      <c r="R881"/>
      <c r="S881"/>
      <c r="T881"/>
      <c r="U881"/>
    </row>
    <row r="882" spans="3:21" ht="15.75" customHeight="1" x14ac:dyDescent="0.2">
      <c r="C882" s="243"/>
      <c r="D882"/>
      <c r="E882"/>
      <c r="F882"/>
      <c r="G882"/>
      <c r="H882"/>
      <c r="I882"/>
      <c r="J882"/>
      <c r="K882"/>
      <c r="L882"/>
      <c r="M882"/>
      <c r="N882"/>
      <c r="O882"/>
      <c r="P882"/>
      <c r="Q882"/>
      <c r="R882"/>
      <c r="S882"/>
      <c r="T882"/>
      <c r="U882"/>
    </row>
    <row r="883" spans="3:21" ht="15.75" customHeight="1" x14ac:dyDescent="0.2">
      <c r="C883" s="243"/>
      <c r="D883"/>
      <c r="E883"/>
      <c r="F883"/>
      <c r="G883"/>
      <c r="H883"/>
      <c r="I883"/>
      <c r="J883"/>
      <c r="K883"/>
      <c r="L883"/>
      <c r="M883"/>
      <c r="N883"/>
      <c r="O883"/>
      <c r="P883"/>
      <c r="Q883"/>
      <c r="R883"/>
      <c r="S883"/>
      <c r="T883"/>
      <c r="U883"/>
    </row>
    <row r="884" spans="3:21" ht="15.75" customHeight="1" x14ac:dyDescent="0.2">
      <c r="C884" s="243"/>
      <c r="D884"/>
      <c r="E884"/>
      <c r="F884"/>
      <c r="G884"/>
      <c r="H884"/>
      <c r="I884"/>
      <c r="J884"/>
      <c r="K884"/>
      <c r="L884"/>
      <c r="M884"/>
      <c r="N884"/>
      <c r="O884"/>
      <c r="P884"/>
      <c r="Q884"/>
      <c r="R884"/>
      <c r="S884"/>
      <c r="T884"/>
      <c r="U884"/>
    </row>
    <row r="885" spans="3:21" ht="15.75" customHeight="1" x14ac:dyDescent="0.2">
      <c r="C885" s="243"/>
      <c r="D885"/>
      <c r="E885"/>
      <c r="F885"/>
      <c r="G885"/>
      <c r="H885"/>
      <c r="I885"/>
      <c r="J885"/>
      <c r="K885"/>
      <c r="L885"/>
      <c r="M885"/>
      <c r="N885"/>
      <c r="O885"/>
      <c r="P885"/>
      <c r="Q885"/>
      <c r="R885"/>
      <c r="S885"/>
      <c r="T885"/>
      <c r="U885"/>
    </row>
    <row r="886" spans="3:21" ht="15.75" customHeight="1" x14ac:dyDescent="0.2">
      <c r="C886" s="243"/>
      <c r="D886"/>
      <c r="E886"/>
      <c r="F886"/>
      <c r="G886"/>
      <c r="H886"/>
      <c r="I886"/>
      <c r="J886"/>
      <c r="K886"/>
      <c r="L886"/>
      <c r="M886"/>
      <c r="N886"/>
      <c r="O886"/>
      <c r="P886"/>
      <c r="Q886"/>
      <c r="R886"/>
      <c r="S886"/>
      <c r="T886"/>
      <c r="U886"/>
    </row>
    <row r="887" spans="3:21" ht="15.75" customHeight="1" x14ac:dyDescent="0.2">
      <c r="C887" s="243"/>
      <c r="D887"/>
      <c r="E887"/>
      <c r="F887"/>
      <c r="G887"/>
      <c r="H887"/>
      <c r="I887"/>
      <c r="J887"/>
      <c r="K887"/>
      <c r="L887"/>
      <c r="M887"/>
      <c r="N887"/>
      <c r="O887"/>
      <c r="P887"/>
      <c r="Q887"/>
      <c r="R887"/>
      <c r="S887"/>
      <c r="T887"/>
      <c r="U887"/>
    </row>
    <row r="888" spans="3:21" ht="15.75" customHeight="1" x14ac:dyDescent="0.2">
      <c r="C888" s="243"/>
      <c r="D888"/>
      <c r="E888"/>
      <c r="F888"/>
      <c r="G888"/>
      <c r="H888"/>
      <c r="I888"/>
      <c r="J888"/>
      <c r="K888"/>
      <c r="L888"/>
      <c r="M888"/>
      <c r="N888"/>
      <c r="O888"/>
      <c r="P888"/>
      <c r="Q888"/>
      <c r="R888"/>
      <c r="S888"/>
      <c r="T888"/>
      <c r="U888"/>
    </row>
    <row r="889" spans="3:21" ht="15.75" customHeight="1" x14ac:dyDescent="0.2">
      <c r="C889" s="243"/>
      <c r="D889"/>
      <c r="E889"/>
      <c r="F889"/>
      <c r="G889"/>
      <c r="H889"/>
      <c r="I889"/>
      <c r="J889"/>
      <c r="K889"/>
      <c r="L889"/>
      <c r="M889"/>
      <c r="N889"/>
      <c r="O889"/>
      <c r="P889"/>
      <c r="Q889"/>
      <c r="R889"/>
      <c r="S889"/>
      <c r="T889"/>
      <c r="U889"/>
    </row>
    <row r="890" spans="3:21" ht="15.75" customHeight="1" x14ac:dyDescent="0.2">
      <c r="C890" s="243"/>
      <c r="D890"/>
      <c r="E890"/>
      <c r="F890"/>
      <c r="G890"/>
      <c r="H890"/>
      <c r="I890"/>
      <c r="J890"/>
      <c r="K890"/>
      <c r="L890"/>
      <c r="M890"/>
      <c r="N890"/>
      <c r="O890"/>
      <c r="P890"/>
      <c r="Q890"/>
      <c r="R890"/>
      <c r="S890"/>
      <c r="T890"/>
      <c r="U890"/>
    </row>
    <row r="891" spans="3:21" ht="15.75" customHeight="1" x14ac:dyDescent="0.2">
      <c r="C891" s="243"/>
      <c r="D891"/>
      <c r="E891"/>
      <c r="F891"/>
      <c r="G891"/>
      <c r="H891"/>
      <c r="I891"/>
      <c r="J891"/>
      <c r="K891"/>
      <c r="L891"/>
      <c r="M891"/>
      <c r="N891"/>
      <c r="O891"/>
      <c r="P891"/>
      <c r="Q891"/>
      <c r="R891"/>
      <c r="S891"/>
      <c r="T891"/>
      <c r="U891"/>
    </row>
    <row r="892" spans="3:21" ht="15.75" customHeight="1" x14ac:dyDescent="0.2">
      <c r="C892" s="243"/>
      <c r="D892"/>
      <c r="E892"/>
      <c r="F892"/>
      <c r="G892"/>
      <c r="H892"/>
      <c r="I892"/>
      <c r="J892"/>
      <c r="K892"/>
      <c r="L892"/>
      <c r="M892"/>
      <c r="N892"/>
      <c r="O892"/>
      <c r="P892"/>
      <c r="Q892"/>
      <c r="R892"/>
      <c r="S892"/>
      <c r="T892"/>
      <c r="U892"/>
    </row>
    <row r="893" spans="3:21" ht="15.75" customHeight="1" x14ac:dyDescent="0.2">
      <c r="C893" s="243"/>
      <c r="D893"/>
      <c r="E893"/>
      <c r="F893"/>
      <c r="G893"/>
      <c r="H893"/>
      <c r="I893"/>
      <c r="J893"/>
      <c r="K893"/>
      <c r="L893"/>
      <c r="M893"/>
      <c r="N893"/>
      <c r="O893"/>
      <c r="P893"/>
      <c r="Q893"/>
      <c r="R893"/>
      <c r="S893"/>
      <c r="T893"/>
      <c r="U893"/>
    </row>
    <row r="894" spans="3:21" ht="15.75" customHeight="1" x14ac:dyDescent="0.2">
      <c r="C894" s="243"/>
      <c r="D894"/>
      <c r="E894"/>
      <c r="F894"/>
      <c r="G894"/>
      <c r="H894"/>
      <c r="I894"/>
      <c r="J894"/>
      <c r="K894"/>
      <c r="L894"/>
      <c r="M894"/>
      <c r="N894"/>
      <c r="O894"/>
      <c r="P894"/>
      <c r="Q894"/>
      <c r="R894"/>
      <c r="S894"/>
      <c r="T894"/>
      <c r="U894"/>
    </row>
    <row r="895" spans="3:21" ht="15.75" customHeight="1" x14ac:dyDescent="0.2">
      <c r="C895" s="243"/>
      <c r="D895"/>
      <c r="E895"/>
      <c r="F895"/>
      <c r="G895"/>
      <c r="H895"/>
      <c r="I895"/>
      <c r="J895"/>
      <c r="K895"/>
      <c r="L895"/>
      <c r="M895"/>
      <c r="N895"/>
      <c r="O895"/>
      <c r="P895"/>
      <c r="Q895"/>
      <c r="R895"/>
      <c r="S895"/>
      <c r="T895"/>
      <c r="U895"/>
    </row>
    <row r="896" spans="3:21" ht="15.75" customHeight="1" x14ac:dyDescent="0.2">
      <c r="C896" s="243"/>
      <c r="D896"/>
      <c r="E896"/>
      <c r="F896"/>
      <c r="G896"/>
      <c r="H896"/>
      <c r="I896"/>
      <c r="J896"/>
      <c r="K896"/>
      <c r="L896"/>
      <c r="M896"/>
      <c r="N896"/>
      <c r="O896"/>
      <c r="P896"/>
      <c r="Q896"/>
      <c r="R896"/>
      <c r="S896"/>
      <c r="T896"/>
      <c r="U896"/>
    </row>
    <row r="897" spans="3:21" ht="15.75" customHeight="1" x14ac:dyDescent="0.2">
      <c r="C897" s="243"/>
      <c r="D897"/>
      <c r="E897"/>
      <c r="F897"/>
      <c r="G897"/>
      <c r="H897"/>
      <c r="I897"/>
      <c r="J897"/>
      <c r="K897"/>
      <c r="L897"/>
      <c r="M897"/>
      <c r="N897"/>
      <c r="O897"/>
      <c r="P897"/>
      <c r="Q897"/>
      <c r="R897"/>
      <c r="S897"/>
      <c r="T897"/>
      <c r="U897"/>
    </row>
    <row r="898" spans="3:21" ht="15.75" customHeight="1" x14ac:dyDescent="0.2">
      <c r="C898" s="243"/>
      <c r="D898"/>
      <c r="E898"/>
      <c r="F898"/>
      <c r="G898"/>
      <c r="H898"/>
      <c r="I898"/>
      <c r="J898"/>
      <c r="K898"/>
      <c r="L898"/>
      <c r="M898"/>
      <c r="N898"/>
      <c r="O898"/>
      <c r="P898"/>
      <c r="Q898"/>
      <c r="R898"/>
      <c r="S898"/>
      <c r="T898"/>
      <c r="U898"/>
    </row>
    <row r="899" spans="3:21" ht="15.75" customHeight="1" x14ac:dyDescent="0.2">
      <c r="C899" s="243"/>
      <c r="D899"/>
      <c r="E899"/>
      <c r="F899"/>
      <c r="G899"/>
      <c r="H899"/>
      <c r="I899"/>
      <c r="J899"/>
      <c r="K899"/>
      <c r="L899"/>
      <c r="M899"/>
      <c r="N899"/>
      <c r="O899"/>
      <c r="P899"/>
      <c r="Q899"/>
      <c r="R899"/>
      <c r="S899"/>
      <c r="T899"/>
      <c r="U899"/>
    </row>
    <row r="900" spans="3:21" ht="15.75" customHeight="1" x14ac:dyDescent="0.2">
      <c r="C900" s="243"/>
      <c r="D900"/>
      <c r="E900"/>
      <c r="F900"/>
      <c r="G900"/>
      <c r="H900"/>
      <c r="I900"/>
      <c r="J900"/>
      <c r="K900"/>
      <c r="L900"/>
      <c r="M900"/>
      <c r="N900"/>
      <c r="O900"/>
      <c r="P900"/>
      <c r="Q900"/>
      <c r="R900"/>
      <c r="S900"/>
      <c r="T900"/>
      <c r="U900"/>
    </row>
    <row r="901" spans="3:21" ht="15.75" customHeight="1" x14ac:dyDescent="0.2">
      <c r="C901" s="243"/>
      <c r="D901"/>
      <c r="E901"/>
      <c r="F901"/>
      <c r="G901"/>
      <c r="H901"/>
      <c r="I901"/>
      <c r="J901"/>
      <c r="K901"/>
      <c r="L901"/>
      <c r="M901"/>
      <c r="N901"/>
      <c r="O901"/>
      <c r="P901"/>
      <c r="Q901"/>
      <c r="R901"/>
      <c r="S901"/>
      <c r="T901"/>
      <c r="U901"/>
    </row>
    <row r="902" spans="3:21" ht="15.75" customHeight="1" x14ac:dyDescent="0.2">
      <c r="C902" s="243"/>
      <c r="D902"/>
      <c r="E902"/>
      <c r="F902"/>
      <c r="G902"/>
      <c r="H902"/>
      <c r="I902"/>
      <c r="J902"/>
      <c r="K902"/>
      <c r="L902"/>
      <c r="M902"/>
      <c r="N902"/>
      <c r="O902"/>
      <c r="P902"/>
      <c r="Q902"/>
      <c r="R902"/>
      <c r="S902"/>
      <c r="T902"/>
      <c r="U902"/>
    </row>
    <row r="903" spans="3:21" ht="15.75" customHeight="1" x14ac:dyDescent="0.2">
      <c r="C903" s="243"/>
      <c r="D903"/>
      <c r="E903"/>
      <c r="F903"/>
      <c r="G903"/>
      <c r="H903"/>
      <c r="I903"/>
      <c r="J903"/>
      <c r="K903"/>
      <c r="L903"/>
      <c r="M903"/>
      <c r="N903"/>
      <c r="O903"/>
      <c r="P903"/>
      <c r="Q903"/>
      <c r="R903"/>
      <c r="S903"/>
      <c r="T903"/>
      <c r="U903"/>
    </row>
    <row r="904" spans="3:21" ht="15.75" customHeight="1" x14ac:dyDescent="0.2">
      <c r="C904" s="243"/>
      <c r="D904"/>
      <c r="E904"/>
      <c r="F904"/>
      <c r="G904"/>
      <c r="H904"/>
      <c r="I904"/>
      <c r="J904"/>
      <c r="K904"/>
      <c r="L904"/>
      <c r="M904"/>
      <c r="N904"/>
      <c r="O904"/>
      <c r="P904"/>
      <c r="Q904"/>
      <c r="R904"/>
      <c r="S904"/>
      <c r="T904"/>
      <c r="U904"/>
    </row>
    <row r="905" spans="3:21" ht="15.75" customHeight="1" x14ac:dyDescent="0.2">
      <c r="C905" s="243"/>
      <c r="D905"/>
      <c r="E905"/>
      <c r="F905"/>
      <c r="G905"/>
      <c r="H905"/>
      <c r="I905"/>
      <c r="J905"/>
      <c r="K905"/>
      <c r="L905"/>
      <c r="M905"/>
      <c r="N905"/>
      <c r="O905"/>
      <c r="P905"/>
      <c r="Q905"/>
      <c r="R905"/>
      <c r="S905"/>
      <c r="T905"/>
      <c r="U905"/>
    </row>
    <row r="906" spans="3:21" ht="15.75" customHeight="1" x14ac:dyDescent="0.2">
      <c r="C906" s="243"/>
      <c r="D906"/>
      <c r="E906"/>
      <c r="F906"/>
      <c r="G906"/>
      <c r="H906"/>
      <c r="I906"/>
      <c r="J906"/>
      <c r="K906"/>
      <c r="L906"/>
      <c r="M906"/>
      <c r="N906"/>
      <c r="O906"/>
      <c r="P906"/>
      <c r="Q906"/>
      <c r="R906"/>
      <c r="S906"/>
      <c r="T906"/>
      <c r="U906"/>
    </row>
    <row r="907" spans="3:21" ht="15.75" customHeight="1" x14ac:dyDescent="0.2">
      <c r="C907" s="243"/>
      <c r="D907"/>
      <c r="E907"/>
      <c r="F907"/>
      <c r="G907"/>
      <c r="H907"/>
      <c r="I907"/>
      <c r="J907"/>
      <c r="K907"/>
      <c r="L907"/>
      <c r="M907"/>
      <c r="N907"/>
      <c r="O907"/>
      <c r="P907"/>
      <c r="Q907"/>
      <c r="R907"/>
      <c r="S907"/>
      <c r="T907"/>
      <c r="U907"/>
    </row>
    <row r="908" spans="3:21" ht="15.75" customHeight="1" x14ac:dyDescent="0.2">
      <c r="C908" s="243"/>
      <c r="D908"/>
      <c r="E908"/>
      <c r="F908"/>
      <c r="G908"/>
      <c r="H908"/>
      <c r="I908"/>
      <c r="J908"/>
      <c r="K908"/>
      <c r="L908"/>
      <c r="M908"/>
      <c r="N908"/>
      <c r="O908"/>
      <c r="P908"/>
      <c r="Q908"/>
      <c r="R908"/>
      <c r="S908"/>
      <c r="T908"/>
      <c r="U908"/>
    </row>
    <row r="909" spans="3:21" ht="15.75" customHeight="1" x14ac:dyDescent="0.2">
      <c r="C909" s="243"/>
      <c r="D909"/>
      <c r="E909"/>
      <c r="F909"/>
      <c r="G909"/>
      <c r="H909"/>
      <c r="I909"/>
      <c r="J909"/>
      <c r="K909"/>
      <c r="L909"/>
      <c r="M909"/>
      <c r="N909"/>
      <c r="O909"/>
      <c r="P909"/>
      <c r="Q909"/>
      <c r="R909"/>
      <c r="S909"/>
      <c r="T909"/>
      <c r="U909"/>
    </row>
    <row r="910" spans="3:21" ht="15.75" customHeight="1" x14ac:dyDescent="0.2">
      <c r="C910" s="243"/>
      <c r="D910"/>
      <c r="E910"/>
      <c r="F910"/>
      <c r="G910"/>
      <c r="H910"/>
      <c r="I910"/>
      <c r="J910"/>
      <c r="K910"/>
      <c r="L910"/>
      <c r="M910"/>
      <c r="N910"/>
      <c r="O910"/>
      <c r="P910"/>
      <c r="Q910"/>
      <c r="R910"/>
      <c r="S910"/>
      <c r="T910"/>
      <c r="U910"/>
    </row>
    <row r="911" spans="3:21" ht="15.75" customHeight="1" x14ac:dyDescent="0.2">
      <c r="C911" s="243"/>
      <c r="D911"/>
      <c r="E911"/>
      <c r="F911"/>
      <c r="G911"/>
      <c r="H911"/>
      <c r="I911"/>
      <c r="J911"/>
      <c r="K911"/>
      <c r="L911"/>
      <c r="M911"/>
      <c r="N911"/>
      <c r="O911"/>
      <c r="P911"/>
      <c r="Q911"/>
      <c r="R911"/>
      <c r="S911"/>
      <c r="T911"/>
      <c r="U911"/>
    </row>
    <row r="912" spans="3:21" ht="15.75" customHeight="1" x14ac:dyDescent="0.2">
      <c r="C912" s="243"/>
      <c r="D912"/>
      <c r="E912"/>
      <c r="F912"/>
      <c r="G912"/>
      <c r="H912"/>
      <c r="I912"/>
      <c r="J912"/>
      <c r="K912"/>
      <c r="L912"/>
      <c r="M912"/>
      <c r="N912"/>
      <c r="O912"/>
      <c r="P912"/>
      <c r="Q912"/>
      <c r="R912"/>
      <c r="S912"/>
      <c r="T912"/>
      <c r="U912"/>
    </row>
    <row r="913" spans="3:21" ht="15.75" customHeight="1" x14ac:dyDescent="0.2">
      <c r="C913" s="243"/>
      <c r="D913"/>
      <c r="E913"/>
      <c r="F913"/>
      <c r="G913"/>
      <c r="H913"/>
      <c r="I913"/>
      <c r="J913"/>
      <c r="K913"/>
      <c r="L913"/>
      <c r="M913"/>
      <c r="N913"/>
      <c r="O913"/>
      <c r="P913"/>
      <c r="Q913"/>
      <c r="R913"/>
      <c r="S913"/>
      <c r="T913"/>
      <c r="U913"/>
    </row>
    <row r="914" spans="3:21" ht="15.75" customHeight="1" x14ac:dyDescent="0.2">
      <c r="C914" s="243"/>
      <c r="D914"/>
      <c r="E914"/>
      <c r="F914"/>
      <c r="G914"/>
      <c r="H914"/>
      <c r="I914"/>
      <c r="J914"/>
      <c r="K914"/>
      <c r="L914"/>
      <c r="M914"/>
      <c r="N914"/>
      <c r="O914"/>
      <c r="P914"/>
      <c r="Q914"/>
      <c r="R914"/>
      <c r="S914"/>
      <c r="T914"/>
      <c r="U914"/>
    </row>
    <row r="915" spans="3:21" ht="15.75" customHeight="1" x14ac:dyDescent="0.2">
      <c r="C915" s="243"/>
      <c r="D915"/>
      <c r="E915"/>
      <c r="F915"/>
      <c r="G915"/>
      <c r="H915"/>
      <c r="I915"/>
      <c r="J915"/>
      <c r="K915"/>
      <c r="L915"/>
      <c r="M915"/>
      <c r="N915"/>
      <c r="O915"/>
      <c r="P915"/>
      <c r="Q915"/>
      <c r="R915"/>
      <c r="S915"/>
      <c r="T915"/>
      <c r="U915"/>
    </row>
    <row r="916" spans="3:21" ht="15.75" customHeight="1" x14ac:dyDescent="0.2">
      <c r="C916" s="243"/>
      <c r="D916"/>
      <c r="E916"/>
      <c r="F916"/>
      <c r="G916"/>
      <c r="H916"/>
      <c r="I916"/>
      <c r="J916"/>
      <c r="K916"/>
      <c r="L916"/>
      <c r="M916"/>
      <c r="N916"/>
      <c r="O916"/>
      <c r="P916"/>
      <c r="Q916"/>
      <c r="R916"/>
      <c r="S916"/>
      <c r="T916"/>
      <c r="U916"/>
    </row>
    <row r="917" spans="3:21" ht="15.75" customHeight="1" x14ac:dyDescent="0.2">
      <c r="C917" s="243"/>
      <c r="D917"/>
      <c r="E917"/>
      <c r="F917"/>
      <c r="G917"/>
      <c r="H917"/>
      <c r="I917"/>
      <c r="J917"/>
      <c r="K917"/>
      <c r="L917"/>
      <c r="M917"/>
      <c r="N917"/>
      <c r="O917"/>
      <c r="P917"/>
      <c r="Q917"/>
      <c r="R917"/>
      <c r="S917"/>
      <c r="T917"/>
      <c r="U917"/>
    </row>
    <row r="918" spans="3:21" ht="15.75" customHeight="1" x14ac:dyDescent="0.2">
      <c r="C918" s="243"/>
      <c r="D918"/>
      <c r="E918"/>
      <c r="F918"/>
      <c r="G918"/>
      <c r="H918"/>
      <c r="I918"/>
      <c r="J918"/>
      <c r="K918"/>
      <c r="L918"/>
      <c r="M918"/>
      <c r="N918"/>
      <c r="O918"/>
      <c r="P918"/>
      <c r="Q918"/>
      <c r="R918"/>
      <c r="S918"/>
      <c r="T918"/>
      <c r="U918"/>
    </row>
    <row r="919" spans="3:21" ht="15.75" customHeight="1" x14ac:dyDescent="0.2">
      <c r="C919" s="243"/>
      <c r="D919"/>
      <c r="E919"/>
      <c r="F919"/>
      <c r="G919"/>
      <c r="H919"/>
      <c r="I919"/>
      <c r="J919"/>
      <c r="K919"/>
      <c r="L919"/>
      <c r="M919"/>
      <c r="N919"/>
      <c r="O919"/>
      <c r="P919"/>
      <c r="Q919"/>
      <c r="R919"/>
      <c r="S919"/>
      <c r="T919"/>
      <c r="U919"/>
    </row>
    <row r="920" spans="3:21" ht="15.75" customHeight="1" x14ac:dyDescent="0.2">
      <c r="C920" s="243"/>
      <c r="D920"/>
      <c r="E920"/>
      <c r="F920"/>
      <c r="G920"/>
      <c r="H920"/>
      <c r="I920"/>
      <c r="J920"/>
      <c r="K920"/>
      <c r="L920"/>
      <c r="M920"/>
      <c r="N920"/>
      <c r="O920"/>
      <c r="P920"/>
      <c r="Q920"/>
      <c r="R920"/>
      <c r="S920"/>
      <c r="T920"/>
      <c r="U920"/>
    </row>
    <row r="921" spans="3:21" ht="15.75" customHeight="1" x14ac:dyDescent="0.2">
      <c r="C921" s="243"/>
      <c r="D921"/>
      <c r="E921"/>
      <c r="F921"/>
      <c r="G921"/>
      <c r="H921"/>
      <c r="I921"/>
      <c r="J921"/>
      <c r="K921"/>
      <c r="L921"/>
      <c r="M921"/>
      <c r="N921"/>
      <c r="O921"/>
      <c r="P921"/>
      <c r="Q921"/>
      <c r="R921"/>
      <c r="S921"/>
      <c r="T921"/>
      <c r="U921"/>
    </row>
    <row r="922" spans="3:21" ht="15.75" customHeight="1" x14ac:dyDescent="0.2">
      <c r="C922" s="243"/>
      <c r="D922"/>
      <c r="E922"/>
      <c r="F922"/>
      <c r="G922"/>
      <c r="H922"/>
      <c r="I922"/>
      <c r="J922"/>
      <c r="K922"/>
      <c r="L922"/>
      <c r="M922"/>
      <c r="N922"/>
      <c r="O922"/>
      <c r="P922"/>
      <c r="Q922"/>
      <c r="R922"/>
      <c r="S922"/>
      <c r="T922"/>
      <c r="U922"/>
    </row>
    <row r="923" spans="3:21" ht="15.75" customHeight="1" x14ac:dyDescent="0.2">
      <c r="C923" s="243"/>
      <c r="D923"/>
      <c r="E923"/>
      <c r="F923"/>
      <c r="G923"/>
      <c r="H923"/>
      <c r="I923"/>
      <c r="J923"/>
      <c r="K923"/>
      <c r="L923"/>
      <c r="M923"/>
      <c r="N923"/>
      <c r="O923"/>
      <c r="P923"/>
      <c r="Q923"/>
      <c r="R923"/>
      <c r="S923"/>
      <c r="T923"/>
      <c r="U923"/>
    </row>
    <row r="924" spans="3:21" ht="15.75" customHeight="1" x14ac:dyDescent="0.2">
      <c r="C924" s="243"/>
      <c r="D924"/>
      <c r="E924"/>
      <c r="F924"/>
      <c r="G924"/>
      <c r="H924"/>
      <c r="I924"/>
      <c r="J924"/>
      <c r="K924"/>
      <c r="L924"/>
      <c r="M924"/>
      <c r="N924"/>
      <c r="O924"/>
      <c r="P924"/>
      <c r="Q924"/>
      <c r="R924"/>
      <c r="S924"/>
      <c r="T924"/>
      <c r="U924"/>
    </row>
    <row r="925" spans="3:21" ht="15.75" customHeight="1" x14ac:dyDescent="0.2">
      <c r="C925" s="243"/>
      <c r="D925"/>
      <c r="E925"/>
      <c r="F925"/>
      <c r="G925"/>
      <c r="H925"/>
      <c r="I925"/>
      <c r="J925"/>
      <c r="K925"/>
      <c r="L925"/>
      <c r="M925"/>
      <c r="N925"/>
      <c r="O925"/>
      <c r="P925"/>
      <c r="Q925"/>
      <c r="R925"/>
      <c r="S925"/>
      <c r="T925"/>
      <c r="U925"/>
    </row>
    <row r="926" spans="3:21" ht="15.75" customHeight="1" x14ac:dyDescent="0.2">
      <c r="C926" s="243"/>
      <c r="D926"/>
      <c r="E926"/>
      <c r="F926"/>
      <c r="G926"/>
      <c r="H926"/>
      <c r="I926"/>
      <c r="J926"/>
      <c r="K926"/>
      <c r="L926"/>
      <c r="M926"/>
      <c r="N926"/>
      <c r="O926"/>
      <c r="P926"/>
      <c r="Q926"/>
      <c r="R926"/>
      <c r="S926"/>
      <c r="T926"/>
      <c r="U926"/>
    </row>
    <row r="927" spans="3:21" ht="15.75" customHeight="1" x14ac:dyDescent="0.2">
      <c r="C927" s="243"/>
      <c r="D927"/>
      <c r="E927"/>
      <c r="F927"/>
      <c r="G927"/>
      <c r="H927"/>
      <c r="I927"/>
      <c r="J927"/>
      <c r="K927"/>
      <c r="L927"/>
      <c r="M927"/>
      <c r="N927"/>
      <c r="O927"/>
      <c r="P927"/>
      <c r="Q927"/>
      <c r="R927"/>
      <c r="S927"/>
      <c r="T927"/>
      <c r="U927"/>
    </row>
    <row r="928" spans="3:21" ht="15.75" customHeight="1" x14ac:dyDescent="0.2">
      <c r="C928" s="243"/>
      <c r="D928"/>
      <c r="E928"/>
      <c r="F928"/>
      <c r="G928"/>
      <c r="H928"/>
      <c r="I928"/>
      <c r="J928"/>
      <c r="K928"/>
      <c r="L928"/>
      <c r="M928"/>
      <c r="N928"/>
      <c r="O928"/>
      <c r="P928"/>
      <c r="Q928"/>
      <c r="R928"/>
      <c r="S928"/>
      <c r="T928"/>
      <c r="U928"/>
    </row>
    <row r="929" spans="3:21" ht="15.75" customHeight="1" x14ac:dyDescent="0.2">
      <c r="C929" s="243"/>
      <c r="D929"/>
      <c r="E929"/>
      <c r="F929"/>
      <c r="G929"/>
      <c r="H929"/>
      <c r="I929"/>
      <c r="J929"/>
      <c r="K929"/>
      <c r="L929"/>
      <c r="M929"/>
      <c r="N929"/>
      <c r="O929"/>
      <c r="P929"/>
      <c r="Q929"/>
      <c r="R929"/>
      <c r="S929"/>
      <c r="T929"/>
      <c r="U929"/>
    </row>
    <row r="930" spans="3:21" ht="15.75" customHeight="1" x14ac:dyDescent="0.2">
      <c r="C930" s="243"/>
      <c r="D930"/>
      <c r="E930"/>
      <c r="F930"/>
      <c r="G930"/>
      <c r="H930"/>
      <c r="I930"/>
      <c r="J930"/>
      <c r="K930"/>
      <c r="L930"/>
      <c r="M930"/>
      <c r="N930"/>
      <c r="O930"/>
      <c r="P930"/>
      <c r="Q930"/>
      <c r="R930"/>
      <c r="S930"/>
      <c r="T930"/>
      <c r="U930"/>
    </row>
    <row r="931" spans="3:21" ht="15.75" customHeight="1" x14ac:dyDescent="0.2">
      <c r="C931" s="243"/>
      <c r="D931"/>
      <c r="E931"/>
      <c r="F931"/>
      <c r="G931"/>
      <c r="H931"/>
      <c r="I931"/>
      <c r="J931"/>
      <c r="K931"/>
      <c r="L931"/>
      <c r="M931"/>
      <c r="N931"/>
      <c r="O931"/>
      <c r="P931"/>
      <c r="Q931"/>
      <c r="R931"/>
      <c r="S931"/>
      <c r="T931"/>
      <c r="U931"/>
    </row>
    <row r="932" spans="3:21" ht="15.75" customHeight="1" x14ac:dyDescent="0.2">
      <c r="C932" s="243"/>
      <c r="D932"/>
      <c r="E932"/>
      <c r="F932"/>
      <c r="G932"/>
      <c r="H932"/>
      <c r="I932"/>
      <c r="J932"/>
      <c r="K932"/>
      <c r="L932"/>
      <c r="M932"/>
      <c r="N932"/>
      <c r="O932"/>
      <c r="P932"/>
      <c r="Q932"/>
      <c r="R932"/>
      <c r="S932"/>
      <c r="T932"/>
      <c r="U932"/>
    </row>
    <row r="933" spans="3:21" ht="15.75" customHeight="1" x14ac:dyDescent="0.2">
      <c r="C933" s="243"/>
      <c r="D933"/>
      <c r="E933"/>
      <c r="F933"/>
      <c r="G933"/>
      <c r="H933"/>
      <c r="I933"/>
      <c r="J933"/>
      <c r="K933"/>
      <c r="L933"/>
      <c r="M933"/>
      <c r="N933"/>
      <c r="O933"/>
      <c r="P933"/>
      <c r="Q933"/>
      <c r="R933"/>
      <c r="S933"/>
      <c r="T933"/>
      <c r="U933"/>
    </row>
    <row r="934" spans="3:21" ht="15.75" customHeight="1" x14ac:dyDescent="0.2">
      <c r="C934" s="243"/>
      <c r="D934"/>
      <c r="E934"/>
      <c r="F934"/>
      <c r="G934"/>
      <c r="H934"/>
      <c r="I934"/>
      <c r="J934"/>
      <c r="K934"/>
      <c r="L934"/>
      <c r="M934"/>
      <c r="N934"/>
      <c r="O934"/>
      <c r="P934"/>
      <c r="Q934"/>
      <c r="R934"/>
      <c r="S934"/>
      <c r="T934"/>
      <c r="U934"/>
    </row>
    <row r="935" spans="3:21" ht="15.75" customHeight="1" x14ac:dyDescent="0.2">
      <c r="C935" s="243"/>
      <c r="D935"/>
      <c r="E935"/>
      <c r="F935"/>
      <c r="G935"/>
      <c r="H935"/>
      <c r="I935"/>
      <c r="J935"/>
      <c r="K935"/>
      <c r="L935"/>
      <c r="M935"/>
      <c r="N935"/>
      <c r="O935"/>
      <c r="P935"/>
      <c r="Q935"/>
      <c r="R935"/>
      <c r="S935"/>
      <c r="T935"/>
      <c r="U935"/>
    </row>
    <row r="936" spans="3:21" ht="15.75" customHeight="1" x14ac:dyDescent="0.2">
      <c r="C936" s="243"/>
      <c r="D936"/>
      <c r="E936"/>
      <c r="F936"/>
      <c r="G936"/>
      <c r="H936"/>
      <c r="I936"/>
      <c r="J936"/>
      <c r="K936"/>
      <c r="L936"/>
      <c r="M936"/>
      <c r="N936"/>
      <c r="O936"/>
      <c r="P936"/>
      <c r="Q936"/>
      <c r="R936"/>
      <c r="S936"/>
      <c r="T936"/>
      <c r="U936"/>
    </row>
    <row r="937" spans="3:21" ht="15.75" customHeight="1" x14ac:dyDescent="0.2">
      <c r="C937" s="243"/>
      <c r="D937"/>
      <c r="E937"/>
      <c r="F937"/>
      <c r="G937"/>
      <c r="H937"/>
      <c r="I937"/>
      <c r="J937"/>
      <c r="K937"/>
      <c r="L937"/>
      <c r="M937"/>
      <c r="N937"/>
      <c r="O937"/>
      <c r="P937"/>
      <c r="Q937"/>
      <c r="R937"/>
      <c r="S937"/>
      <c r="T937"/>
      <c r="U937"/>
    </row>
    <row r="938" spans="3:21" ht="15.75" customHeight="1" x14ac:dyDescent="0.2">
      <c r="C938" s="243"/>
      <c r="D938"/>
      <c r="E938"/>
      <c r="F938"/>
      <c r="G938"/>
      <c r="H938"/>
      <c r="I938"/>
      <c r="J938"/>
      <c r="K938"/>
      <c r="L938"/>
      <c r="M938"/>
      <c r="N938"/>
      <c r="O938"/>
      <c r="P938"/>
      <c r="Q938"/>
      <c r="R938"/>
      <c r="S938"/>
      <c r="T938"/>
      <c r="U938"/>
    </row>
    <row r="939" spans="3:21" ht="15.75" customHeight="1" x14ac:dyDescent="0.2">
      <c r="C939" s="243"/>
      <c r="D939"/>
      <c r="E939"/>
      <c r="F939"/>
      <c r="G939"/>
      <c r="H939"/>
      <c r="I939"/>
      <c r="J939"/>
      <c r="K939"/>
      <c r="L939"/>
      <c r="M939"/>
      <c r="N939"/>
      <c r="O939"/>
      <c r="P939"/>
      <c r="Q939"/>
      <c r="R939"/>
      <c r="S939"/>
      <c r="T939"/>
      <c r="U939"/>
    </row>
    <row r="940" spans="3:21" ht="15.75" customHeight="1" x14ac:dyDescent="0.2">
      <c r="C940" s="243"/>
      <c r="D940"/>
      <c r="E940"/>
      <c r="F940"/>
      <c r="G940"/>
      <c r="H940"/>
      <c r="I940"/>
      <c r="J940"/>
      <c r="K940"/>
      <c r="L940"/>
      <c r="M940"/>
      <c r="N940"/>
      <c r="O940"/>
      <c r="P940"/>
      <c r="Q940"/>
      <c r="R940"/>
      <c r="S940"/>
      <c r="T940"/>
      <c r="U940"/>
    </row>
    <row r="941" spans="3:21" ht="15.75" customHeight="1" x14ac:dyDescent="0.2">
      <c r="C941" s="243"/>
      <c r="D941"/>
      <c r="E941"/>
      <c r="F941"/>
      <c r="G941"/>
      <c r="H941"/>
      <c r="I941"/>
      <c r="J941"/>
      <c r="K941"/>
      <c r="L941"/>
      <c r="M941"/>
      <c r="N941"/>
      <c r="O941"/>
      <c r="P941"/>
      <c r="Q941"/>
      <c r="R941"/>
      <c r="S941"/>
      <c r="T941"/>
      <c r="U941"/>
    </row>
    <row r="942" spans="3:21" ht="15.75" customHeight="1" x14ac:dyDescent="0.2">
      <c r="C942" s="243"/>
      <c r="D942"/>
      <c r="E942"/>
      <c r="F942"/>
      <c r="G942"/>
      <c r="H942"/>
      <c r="I942"/>
      <c r="J942"/>
      <c r="K942"/>
      <c r="L942"/>
      <c r="M942"/>
      <c r="N942"/>
      <c r="O942"/>
      <c r="P942"/>
      <c r="Q942"/>
      <c r="R942"/>
      <c r="S942"/>
      <c r="T942"/>
      <c r="U942"/>
    </row>
    <row r="943" spans="3:21" ht="15.75" customHeight="1" x14ac:dyDescent="0.2">
      <c r="C943" s="243"/>
      <c r="D943"/>
      <c r="E943"/>
      <c r="F943"/>
      <c r="G943"/>
      <c r="H943"/>
      <c r="I943"/>
      <c r="J943"/>
      <c r="K943"/>
      <c r="L943"/>
      <c r="M943"/>
      <c r="N943"/>
      <c r="O943"/>
      <c r="P943"/>
      <c r="Q943"/>
      <c r="R943"/>
      <c r="S943"/>
      <c r="T943"/>
      <c r="U943"/>
    </row>
    <row r="944" spans="3:21" ht="15.75" customHeight="1" x14ac:dyDescent="0.2">
      <c r="C944" s="243"/>
      <c r="D944"/>
      <c r="E944"/>
      <c r="F944"/>
      <c r="G944"/>
      <c r="H944"/>
      <c r="I944"/>
      <c r="J944"/>
      <c r="K944"/>
      <c r="L944"/>
      <c r="M944"/>
      <c r="N944"/>
      <c r="O944"/>
      <c r="P944"/>
      <c r="Q944"/>
      <c r="R944"/>
      <c r="S944"/>
      <c r="T944"/>
      <c r="U944"/>
    </row>
    <row r="945" spans="3:21" ht="15.75" customHeight="1" x14ac:dyDescent="0.2">
      <c r="C945" s="243"/>
      <c r="D945"/>
      <c r="E945"/>
      <c r="F945"/>
      <c r="G945"/>
      <c r="H945"/>
      <c r="I945"/>
      <c r="J945"/>
      <c r="K945"/>
      <c r="L945"/>
      <c r="M945"/>
      <c r="N945"/>
      <c r="O945"/>
      <c r="P945"/>
      <c r="Q945"/>
      <c r="R945"/>
      <c r="S945"/>
      <c r="T945"/>
      <c r="U945"/>
    </row>
    <row r="946" spans="3:21" ht="15.75" customHeight="1" x14ac:dyDescent="0.2">
      <c r="C946" s="243"/>
      <c r="D946"/>
      <c r="E946"/>
      <c r="F946"/>
      <c r="G946"/>
      <c r="H946"/>
      <c r="I946"/>
      <c r="J946"/>
      <c r="K946"/>
      <c r="L946"/>
      <c r="M946"/>
      <c r="N946"/>
      <c r="O946"/>
      <c r="P946"/>
      <c r="Q946"/>
      <c r="R946"/>
      <c r="S946"/>
      <c r="T946"/>
      <c r="U946"/>
    </row>
    <row r="947" spans="3:21" ht="15.75" customHeight="1" x14ac:dyDescent="0.2">
      <c r="C947" s="243"/>
      <c r="D947"/>
      <c r="E947"/>
      <c r="F947"/>
      <c r="G947"/>
      <c r="H947"/>
      <c r="I947"/>
      <c r="J947"/>
      <c r="K947"/>
      <c r="L947"/>
      <c r="M947"/>
      <c r="N947"/>
      <c r="O947"/>
      <c r="P947"/>
      <c r="Q947"/>
      <c r="R947"/>
      <c r="S947"/>
      <c r="T947"/>
      <c r="U947"/>
    </row>
    <row r="948" spans="3:21" ht="15.75" customHeight="1" x14ac:dyDescent="0.2">
      <c r="C948" s="243"/>
      <c r="D948"/>
      <c r="E948"/>
      <c r="F948"/>
      <c r="G948"/>
      <c r="H948"/>
      <c r="I948"/>
      <c r="J948"/>
      <c r="K948"/>
      <c r="L948"/>
      <c r="M948"/>
      <c r="N948"/>
      <c r="O948"/>
      <c r="P948"/>
      <c r="Q948"/>
      <c r="R948"/>
      <c r="S948"/>
      <c r="T948"/>
      <c r="U948"/>
    </row>
    <row r="949" spans="3:21" ht="15.75" customHeight="1" x14ac:dyDescent="0.2">
      <c r="C949" s="243"/>
      <c r="D949"/>
      <c r="E949"/>
      <c r="F949"/>
      <c r="G949"/>
      <c r="H949"/>
      <c r="I949"/>
      <c r="J949"/>
      <c r="K949"/>
      <c r="L949"/>
      <c r="M949"/>
      <c r="N949"/>
      <c r="O949"/>
      <c r="P949"/>
      <c r="Q949"/>
      <c r="R949"/>
      <c r="S949"/>
      <c r="T949"/>
      <c r="U949"/>
    </row>
    <row r="950" spans="3:21" ht="15.75" customHeight="1" x14ac:dyDescent="0.2">
      <c r="C950" s="243"/>
      <c r="D950"/>
      <c r="E950"/>
      <c r="F950"/>
      <c r="G950"/>
      <c r="H950"/>
      <c r="I950"/>
      <c r="J950"/>
      <c r="K950"/>
      <c r="L950"/>
      <c r="M950"/>
      <c r="N950"/>
      <c r="O950"/>
      <c r="P950"/>
      <c r="Q950"/>
      <c r="R950"/>
      <c r="S950"/>
      <c r="T950"/>
      <c r="U950"/>
    </row>
    <row r="951" spans="3:21" ht="15.75" customHeight="1" x14ac:dyDescent="0.2">
      <c r="C951" s="243"/>
      <c r="D951"/>
      <c r="E951"/>
      <c r="F951"/>
      <c r="G951"/>
      <c r="H951"/>
      <c r="I951"/>
      <c r="J951"/>
      <c r="K951"/>
      <c r="L951"/>
      <c r="M951"/>
      <c r="N951"/>
      <c r="O951"/>
      <c r="P951"/>
      <c r="Q951"/>
      <c r="R951"/>
      <c r="S951"/>
      <c r="T951"/>
      <c r="U951"/>
    </row>
    <row r="952" spans="3:21" ht="15.75" customHeight="1" x14ac:dyDescent="0.2">
      <c r="C952" s="243"/>
      <c r="D952"/>
      <c r="E952"/>
      <c r="F952"/>
      <c r="G952"/>
      <c r="H952"/>
      <c r="I952"/>
      <c r="J952"/>
      <c r="K952"/>
      <c r="L952"/>
      <c r="M952"/>
      <c r="N952"/>
      <c r="O952"/>
      <c r="P952"/>
      <c r="Q952"/>
      <c r="R952"/>
      <c r="S952"/>
      <c r="T952"/>
      <c r="U952"/>
    </row>
    <row r="953" spans="3:21" ht="15.75" customHeight="1" x14ac:dyDescent="0.2">
      <c r="C953" s="243"/>
      <c r="D953"/>
      <c r="E953"/>
      <c r="F953"/>
      <c r="G953"/>
      <c r="H953"/>
      <c r="I953"/>
      <c r="J953"/>
      <c r="K953"/>
      <c r="L953"/>
      <c r="M953"/>
      <c r="N953"/>
      <c r="O953"/>
      <c r="P953"/>
      <c r="Q953"/>
      <c r="R953"/>
      <c r="S953"/>
      <c r="T953"/>
      <c r="U953"/>
    </row>
    <row r="954" spans="3:21" ht="15.75" customHeight="1" x14ac:dyDescent="0.2">
      <c r="C954" s="243"/>
      <c r="D954"/>
      <c r="E954"/>
      <c r="F954"/>
      <c r="G954"/>
      <c r="H954"/>
      <c r="I954"/>
      <c r="J954"/>
      <c r="K954"/>
      <c r="L954"/>
      <c r="M954"/>
      <c r="N954"/>
      <c r="O954"/>
      <c r="P954"/>
      <c r="Q954"/>
      <c r="R954"/>
      <c r="S954"/>
      <c r="T954"/>
      <c r="U954"/>
    </row>
    <row r="955" spans="3:21" ht="15.75" customHeight="1" x14ac:dyDescent="0.2">
      <c r="C955" s="243"/>
      <c r="D955"/>
      <c r="E955"/>
      <c r="F955"/>
      <c r="G955"/>
      <c r="H955"/>
      <c r="I955"/>
      <c r="J955"/>
      <c r="K955"/>
      <c r="L955"/>
      <c r="M955"/>
      <c r="N955"/>
      <c r="O955"/>
      <c r="P955"/>
      <c r="Q955"/>
      <c r="R955"/>
      <c r="S955"/>
      <c r="T955"/>
      <c r="U955"/>
    </row>
    <row r="956" spans="3:21" ht="15.75" customHeight="1" x14ac:dyDescent="0.2">
      <c r="C956" s="243"/>
      <c r="D956"/>
      <c r="E956"/>
      <c r="F956"/>
      <c r="G956"/>
      <c r="H956"/>
      <c r="I956"/>
      <c r="J956"/>
      <c r="K956"/>
      <c r="L956"/>
      <c r="M956"/>
      <c r="N956"/>
      <c r="O956"/>
      <c r="P956"/>
      <c r="Q956"/>
      <c r="R956"/>
      <c r="S956"/>
      <c r="T956"/>
      <c r="U956"/>
    </row>
    <row r="957" spans="3:21" ht="15.75" customHeight="1" x14ac:dyDescent="0.2">
      <c r="C957" s="243"/>
      <c r="D957"/>
      <c r="E957"/>
      <c r="F957"/>
      <c r="G957"/>
      <c r="H957"/>
      <c r="I957"/>
      <c r="J957"/>
      <c r="K957"/>
      <c r="L957"/>
      <c r="M957"/>
      <c r="N957"/>
      <c r="O957"/>
      <c r="P957"/>
      <c r="Q957"/>
      <c r="R957"/>
      <c r="S957"/>
      <c r="T957"/>
      <c r="U957"/>
    </row>
    <row r="958" spans="3:21" ht="15.75" customHeight="1" x14ac:dyDescent="0.2">
      <c r="C958" s="243"/>
      <c r="D958"/>
      <c r="E958"/>
      <c r="F958"/>
      <c r="G958"/>
      <c r="H958"/>
      <c r="I958"/>
      <c r="J958"/>
      <c r="K958"/>
      <c r="L958"/>
      <c r="M958"/>
      <c r="N958"/>
      <c r="O958"/>
      <c r="P958"/>
      <c r="Q958"/>
      <c r="R958"/>
      <c r="S958"/>
      <c r="T958"/>
      <c r="U958"/>
    </row>
    <row r="959" spans="3:21" ht="15.75" customHeight="1" x14ac:dyDescent="0.2">
      <c r="C959" s="243"/>
      <c r="D959"/>
      <c r="E959"/>
      <c r="F959"/>
      <c r="G959"/>
      <c r="H959"/>
      <c r="I959"/>
      <c r="J959"/>
      <c r="K959"/>
      <c r="L959"/>
      <c r="M959"/>
      <c r="N959"/>
      <c r="O959"/>
      <c r="P959"/>
      <c r="Q959"/>
      <c r="R959"/>
      <c r="S959"/>
      <c r="T959"/>
      <c r="U959"/>
    </row>
    <row r="960" spans="3:21" ht="15.75" customHeight="1" x14ac:dyDescent="0.2">
      <c r="C960" s="243"/>
      <c r="D960"/>
      <c r="E960"/>
      <c r="F960"/>
      <c r="G960"/>
      <c r="H960"/>
      <c r="I960"/>
      <c r="J960"/>
      <c r="K960"/>
      <c r="L960"/>
      <c r="M960"/>
      <c r="N960"/>
      <c r="O960"/>
      <c r="P960"/>
      <c r="Q960"/>
      <c r="R960"/>
      <c r="S960"/>
      <c r="T960"/>
      <c r="U960"/>
    </row>
    <row r="961" spans="3:21" ht="15.75" customHeight="1" x14ac:dyDescent="0.2">
      <c r="C961" s="243"/>
      <c r="D961"/>
      <c r="E961"/>
      <c r="F961"/>
      <c r="G961"/>
      <c r="H961"/>
      <c r="I961"/>
      <c r="J961"/>
      <c r="K961"/>
      <c r="L961"/>
      <c r="M961"/>
      <c r="N961"/>
      <c r="O961"/>
      <c r="P961"/>
      <c r="Q961"/>
      <c r="R961"/>
      <c r="S961"/>
      <c r="T961"/>
      <c r="U961"/>
    </row>
    <row r="962" spans="3:21" ht="15.75" customHeight="1" x14ac:dyDescent="0.2">
      <c r="C962" s="243"/>
      <c r="D962"/>
      <c r="E962"/>
      <c r="F962"/>
      <c r="G962"/>
      <c r="H962"/>
      <c r="I962"/>
      <c r="J962"/>
      <c r="K962"/>
      <c r="L962"/>
      <c r="M962"/>
      <c r="N962"/>
      <c r="O962"/>
      <c r="P962"/>
      <c r="Q962"/>
      <c r="R962"/>
      <c r="S962"/>
      <c r="T962"/>
      <c r="U962"/>
    </row>
    <row r="963" spans="3:21" ht="15.75" customHeight="1" x14ac:dyDescent="0.2">
      <c r="C963" s="243"/>
      <c r="D963"/>
      <c r="E963"/>
      <c r="F963"/>
      <c r="G963"/>
      <c r="H963"/>
      <c r="I963"/>
      <c r="J963"/>
      <c r="K963"/>
      <c r="L963"/>
      <c r="M963"/>
      <c r="N963"/>
      <c r="O963"/>
      <c r="P963"/>
      <c r="Q963"/>
      <c r="R963"/>
      <c r="S963"/>
      <c r="T963"/>
      <c r="U963"/>
    </row>
    <row r="964" spans="3:21" ht="15.75" customHeight="1" x14ac:dyDescent="0.2">
      <c r="C964" s="243"/>
      <c r="D964"/>
      <c r="E964"/>
      <c r="F964"/>
      <c r="G964"/>
      <c r="H964"/>
      <c r="I964"/>
      <c r="J964"/>
      <c r="K964"/>
      <c r="L964"/>
      <c r="M964"/>
      <c r="N964"/>
      <c r="O964"/>
      <c r="P964"/>
      <c r="Q964"/>
      <c r="R964"/>
      <c r="S964"/>
      <c r="T964"/>
      <c r="U964"/>
    </row>
    <row r="965" spans="3:21" ht="15.75" customHeight="1" x14ac:dyDescent="0.2">
      <c r="C965" s="243"/>
      <c r="D965"/>
      <c r="E965"/>
      <c r="F965"/>
      <c r="G965"/>
      <c r="H965"/>
      <c r="I965"/>
      <c r="J965"/>
      <c r="K965"/>
      <c r="L965"/>
      <c r="M965"/>
      <c r="N965"/>
      <c r="O965"/>
      <c r="P965"/>
      <c r="Q965"/>
      <c r="R965"/>
      <c r="S965"/>
      <c r="T965"/>
      <c r="U965"/>
    </row>
    <row r="966" spans="3:21" ht="15.75" customHeight="1" x14ac:dyDescent="0.2">
      <c r="C966" s="243"/>
      <c r="D966"/>
      <c r="E966"/>
      <c r="F966"/>
      <c r="G966"/>
      <c r="H966"/>
      <c r="I966"/>
      <c r="J966"/>
      <c r="K966"/>
      <c r="L966"/>
      <c r="M966"/>
      <c r="N966"/>
      <c r="O966"/>
      <c r="P966"/>
      <c r="Q966"/>
      <c r="R966"/>
      <c r="S966"/>
      <c r="T966"/>
      <c r="U966"/>
    </row>
    <row r="967" spans="3:21" ht="15.75" customHeight="1" x14ac:dyDescent="0.2">
      <c r="C967" s="243"/>
      <c r="D967"/>
      <c r="E967"/>
      <c r="F967"/>
      <c r="G967"/>
      <c r="H967"/>
      <c r="I967"/>
      <c r="J967"/>
      <c r="K967"/>
      <c r="L967"/>
      <c r="M967"/>
      <c r="N967"/>
      <c r="O967"/>
      <c r="P967"/>
      <c r="Q967"/>
      <c r="R967"/>
      <c r="S967"/>
      <c r="T967"/>
      <c r="U967"/>
    </row>
    <row r="968" spans="3:21" ht="15.75" customHeight="1" x14ac:dyDescent="0.2">
      <c r="C968" s="243"/>
      <c r="D968"/>
      <c r="E968"/>
      <c r="F968"/>
      <c r="G968"/>
      <c r="H968"/>
      <c r="I968"/>
      <c r="J968"/>
      <c r="K968"/>
      <c r="L968"/>
      <c r="M968"/>
      <c r="N968"/>
      <c r="O968"/>
      <c r="P968"/>
      <c r="Q968"/>
      <c r="R968"/>
      <c r="S968"/>
      <c r="T968"/>
      <c r="U968"/>
    </row>
    <row r="969" spans="3:21" ht="15.75" customHeight="1" x14ac:dyDescent="0.2">
      <c r="C969" s="243"/>
      <c r="D969"/>
      <c r="E969"/>
      <c r="F969"/>
      <c r="G969"/>
      <c r="H969"/>
      <c r="I969"/>
      <c r="J969"/>
      <c r="K969"/>
      <c r="L969"/>
      <c r="M969"/>
      <c r="N969"/>
      <c r="O969"/>
      <c r="P969"/>
      <c r="Q969"/>
      <c r="R969"/>
      <c r="S969"/>
      <c r="T969"/>
      <c r="U969"/>
    </row>
    <row r="970" spans="3:21" ht="15.75" customHeight="1" x14ac:dyDescent="0.2">
      <c r="C970" s="243"/>
      <c r="D970"/>
      <c r="E970"/>
      <c r="F970"/>
      <c r="G970"/>
      <c r="H970"/>
      <c r="I970"/>
      <c r="J970"/>
      <c r="K970"/>
      <c r="L970"/>
      <c r="M970"/>
      <c r="N970"/>
      <c r="O970"/>
      <c r="P970"/>
      <c r="Q970"/>
      <c r="R970"/>
      <c r="S970"/>
      <c r="T970"/>
      <c r="U970"/>
    </row>
    <row r="971" spans="3:21" ht="15.75" customHeight="1" x14ac:dyDescent="0.2">
      <c r="C971" s="243"/>
      <c r="D971"/>
      <c r="E971"/>
      <c r="F971"/>
      <c r="G971"/>
      <c r="H971"/>
      <c r="I971"/>
      <c r="J971"/>
      <c r="K971"/>
      <c r="L971"/>
      <c r="M971"/>
      <c r="N971"/>
      <c r="O971"/>
      <c r="P971"/>
      <c r="Q971"/>
      <c r="R971"/>
      <c r="S971"/>
      <c r="T971"/>
      <c r="U971"/>
    </row>
    <row r="972" spans="3:21" ht="15.75" customHeight="1" x14ac:dyDescent="0.2">
      <c r="C972" s="243"/>
      <c r="D972"/>
      <c r="E972"/>
      <c r="F972"/>
      <c r="G972"/>
      <c r="H972"/>
      <c r="I972"/>
      <c r="J972"/>
      <c r="K972"/>
      <c r="L972"/>
      <c r="M972"/>
      <c r="N972"/>
      <c r="O972"/>
      <c r="P972"/>
      <c r="Q972"/>
      <c r="R972"/>
      <c r="S972"/>
      <c r="T972"/>
      <c r="U972"/>
    </row>
    <row r="973" spans="3:21" ht="15.75" customHeight="1" x14ac:dyDescent="0.2">
      <c r="C973" s="243"/>
      <c r="D973"/>
      <c r="E973"/>
      <c r="F973"/>
      <c r="G973"/>
      <c r="H973"/>
      <c r="I973"/>
      <c r="J973"/>
      <c r="K973"/>
      <c r="L973"/>
      <c r="M973"/>
      <c r="N973"/>
      <c r="O973"/>
      <c r="P973"/>
      <c r="Q973"/>
      <c r="R973"/>
      <c r="S973"/>
      <c r="T973"/>
      <c r="U973"/>
    </row>
    <row r="974" spans="3:21" ht="15.75" customHeight="1" x14ac:dyDescent="0.2">
      <c r="C974" s="243"/>
      <c r="D974"/>
      <c r="E974"/>
      <c r="F974"/>
      <c r="G974"/>
      <c r="H974"/>
      <c r="I974"/>
      <c r="J974"/>
      <c r="K974"/>
      <c r="L974"/>
      <c r="M974"/>
      <c r="N974"/>
      <c r="O974"/>
      <c r="P974"/>
      <c r="Q974"/>
      <c r="R974"/>
      <c r="S974"/>
      <c r="T974"/>
      <c r="U974"/>
    </row>
    <row r="975" spans="3:21" ht="15.75" customHeight="1" x14ac:dyDescent="0.2">
      <c r="C975" s="243"/>
      <c r="D975"/>
      <c r="E975"/>
      <c r="F975"/>
      <c r="G975"/>
      <c r="H975"/>
      <c r="I975"/>
      <c r="J975"/>
      <c r="K975"/>
      <c r="L975"/>
      <c r="M975"/>
      <c r="N975"/>
      <c r="O975"/>
      <c r="P975"/>
      <c r="Q975"/>
      <c r="R975"/>
      <c r="S975"/>
      <c r="T975"/>
      <c r="U975"/>
    </row>
    <row r="976" spans="3:21" ht="15.75" customHeight="1" x14ac:dyDescent="0.2">
      <c r="C976" s="243"/>
      <c r="D976"/>
      <c r="E976"/>
      <c r="F976"/>
      <c r="G976"/>
      <c r="H976"/>
      <c r="I976"/>
      <c r="J976"/>
      <c r="K976"/>
      <c r="L976"/>
      <c r="M976"/>
      <c r="N976"/>
      <c r="O976"/>
      <c r="P976"/>
      <c r="Q976"/>
      <c r="R976"/>
      <c r="S976"/>
      <c r="T976"/>
      <c r="U976"/>
    </row>
    <row r="977" spans="3:21" ht="15.75" customHeight="1" x14ac:dyDescent="0.2">
      <c r="C977" s="243"/>
      <c r="D977"/>
      <c r="E977"/>
      <c r="F977"/>
      <c r="G977"/>
      <c r="H977"/>
      <c r="I977"/>
      <c r="J977"/>
      <c r="K977"/>
      <c r="L977"/>
      <c r="M977"/>
      <c r="N977"/>
      <c r="O977"/>
      <c r="P977"/>
      <c r="Q977"/>
      <c r="R977"/>
      <c r="S977"/>
      <c r="T977"/>
      <c r="U977"/>
    </row>
    <row r="978" spans="3:21" ht="15.75" customHeight="1" x14ac:dyDescent="0.2">
      <c r="C978" s="243"/>
      <c r="D978"/>
      <c r="E978"/>
      <c r="F978"/>
      <c r="G978"/>
      <c r="H978"/>
      <c r="I978"/>
      <c r="J978"/>
      <c r="K978"/>
      <c r="L978"/>
      <c r="M978"/>
      <c r="N978"/>
      <c r="O978"/>
      <c r="P978"/>
      <c r="Q978"/>
      <c r="R978"/>
      <c r="S978"/>
      <c r="T978"/>
      <c r="U978"/>
    </row>
    <row r="979" spans="3:21" ht="15.75" customHeight="1" x14ac:dyDescent="0.2">
      <c r="C979" s="243"/>
      <c r="D979"/>
      <c r="E979"/>
      <c r="F979"/>
      <c r="G979"/>
      <c r="H979"/>
      <c r="I979"/>
      <c r="J979"/>
      <c r="K979"/>
      <c r="L979"/>
      <c r="M979"/>
      <c r="N979"/>
      <c r="O979"/>
      <c r="P979"/>
      <c r="Q979"/>
      <c r="R979"/>
      <c r="S979"/>
      <c r="T979"/>
      <c r="U979"/>
    </row>
    <row r="980" spans="3:21" ht="15.75" customHeight="1" x14ac:dyDescent="0.2">
      <c r="C980" s="243"/>
      <c r="D980"/>
      <c r="E980"/>
      <c r="F980"/>
      <c r="G980"/>
      <c r="H980"/>
      <c r="I980"/>
      <c r="J980"/>
      <c r="K980"/>
      <c r="L980"/>
      <c r="M980"/>
      <c r="N980"/>
      <c r="O980"/>
      <c r="P980"/>
      <c r="Q980"/>
      <c r="R980"/>
      <c r="S980"/>
      <c r="T980"/>
      <c r="U980"/>
    </row>
    <row r="981" spans="3:21" ht="15.75" customHeight="1" x14ac:dyDescent="0.2">
      <c r="C981" s="243"/>
      <c r="D981"/>
      <c r="E981"/>
      <c r="F981"/>
      <c r="G981"/>
      <c r="H981"/>
      <c r="I981"/>
      <c r="J981"/>
      <c r="K981"/>
      <c r="L981"/>
      <c r="M981"/>
      <c r="N981"/>
      <c r="O981"/>
      <c r="P981"/>
      <c r="Q981"/>
      <c r="R981"/>
      <c r="S981"/>
      <c r="T981"/>
      <c r="U981"/>
    </row>
    <row r="982" spans="3:21" ht="15.75" customHeight="1" x14ac:dyDescent="0.2">
      <c r="C982" s="243"/>
      <c r="D982"/>
      <c r="E982"/>
      <c r="F982"/>
      <c r="G982"/>
      <c r="H982"/>
      <c r="I982"/>
      <c r="J982"/>
      <c r="K982"/>
      <c r="L982"/>
      <c r="M982"/>
      <c r="N982"/>
      <c r="O982"/>
      <c r="P982"/>
      <c r="Q982"/>
      <c r="R982"/>
      <c r="S982"/>
      <c r="T982"/>
      <c r="U982"/>
    </row>
    <row r="983" spans="3:21" ht="15.75" customHeight="1" x14ac:dyDescent="0.2">
      <c r="C983" s="243"/>
      <c r="D983"/>
      <c r="E983"/>
      <c r="F983"/>
      <c r="G983"/>
      <c r="H983"/>
      <c r="I983"/>
      <c r="J983"/>
      <c r="K983"/>
      <c r="L983"/>
      <c r="M983"/>
      <c r="N983"/>
      <c r="O983"/>
      <c r="P983"/>
      <c r="Q983"/>
      <c r="R983"/>
      <c r="S983"/>
      <c r="T983"/>
      <c r="U983"/>
    </row>
    <row r="984" spans="3:21" ht="15.75" customHeight="1" x14ac:dyDescent="0.2">
      <c r="C984" s="243"/>
      <c r="D984"/>
      <c r="E984"/>
      <c r="F984"/>
      <c r="G984"/>
      <c r="H984"/>
      <c r="I984"/>
      <c r="J984"/>
      <c r="K984"/>
      <c r="L984"/>
      <c r="M984"/>
      <c r="N984"/>
      <c r="O984"/>
      <c r="P984"/>
      <c r="Q984"/>
      <c r="R984"/>
      <c r="S984"/>
      <c r="T984"/>
      <c r="U984"/>
    </row>
    <row r="985" spans="3:21" ht="15.75" customHeight="1" x14ac:dyDescent="0.2">
      <c r="C985" s="243"/>
      <c r="D985"/>
      <c r="E985"/>
      <c r="F985"/>
      <c r="G985"/>
      <c r="H985"/>
      <c r="I985"/>
      <c r="J985"/>
      <c r="K985"/>
      <c r="L985"/>
      <c r="M985"/>
      <c r="N985"/>
      <c r="O985"/>
      <c r="P985"/>
      <c r="Q985"/>
      <c r="R985"/>
      <c r="S985"/>
      <c r="T985"/>
      <c r="U985"/>
    </row>
    <row r="986" spans="3:21" ht="15.75" customHeight="1" x14ac:dyDescent="0.2">
      <c r="C986" s="243"/>
      <c r="D986"/>
      <c r="E986"/>
      <c r="F986"/>
      <c r="G986"/>
      <c r="H986"/>
      <c r="I986"/>
      <c r="J986"/>
      <c r="K986"/>
      <c r="L986"/>
      <c r="M986"/>
      <c r="N986"/>
      <c r="O986"/>
      <c r="P986"/>
      <c r="Q986"/>
      <c r="R986"/>
      <c r="S986"/>
      <c r="T986"/>
      <c r="U986"/>
    </row>
    <row r="987" spans="3:21" ht="15.75" customHeight="1" x14ac:dyDescent="0.2">
      <c r="C987" s="243"/>
      <c r="D987"/>
      <c r="E987"/>
      <c r="F987"/>
      <c r="G987"/>
      <c r="H987"/>
      <c r="I987"/>
      <c r="J987"/>
      <c r="K987"/>
      <c r="L987"/>
      <c r="M987"/>
      <c r="N987"/>
      <c r="O987"/>
      <c r="P987"/>
      <c r="Q987"/>
      <c r="R987"/>
      <c r="S987"/>
      <c r="T987"/>
      <c r="U987"/>
    </row>
    <row r="988" spans="3:21" ht="15.75" customHeight="1" x14ac:dyDescent="0.2">
      <c r="C988" s="243"/>
      <c r="D988"/>
      <c r="E988"/>
      <c r="F988"/>
      <c r="G988"/>
      <c r="H988"/>
      <c r="I988"/>
      <c r="J988"/>
      <c r="K988"/>
      <c r="L988"/>
      <c r="M988"/>
      <c r="N988"/>
      <c r="O988"/>
      <c r="P988"/>
      <c r="Q988"/>
      <c r="R988"/>
      <c r="S988"/>
      <c r="T988"/>
      <c r="U988"/>
    </row>
    <row r="989" spans="3:21" ht="15.75" customHeight="1" x14ac:dyDescent="0.2">
      <c r="C989" s="243"/>
      <c r="D989"/>
      <c r="E989"/>
      <c r="F989"/>
      <c r="G989"/>
      <c r="H989"/>
      <c r="I989"/>
      <c r="J989"/>
      <c r="K989"/>
      <c r="L989"/>
      <c r="M989"/>
      <c r="N989"/>
      <c r="O989"/>
      <c r="P989"/>
      <c r="Q989"/>
      <c r="R989"/>
      <c r="S989"/>
      <c r="T989"/>
      <c r="U989"/>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abSelected="1" topLeftCell="A299" zoomScaleNormal="100" workbookViewId="0">
      <selection activeCell="R19" sqref="R19"/>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customFormat="1" ht="12.75" hidden="1" customHeight="1" x14ac:dyDescent="0.2">
      <c r="A1" s="329" t="s">
        <v>2882</v>
      </c>
      <c r="B1" s="289"/>
      <c r="C1" s="289"/>
      <c r="D1" s="289"/>
      <c r="E1" s="246" t="s">
        <v>3025</v>
      </c>
      <c r="F1" s="246"/>
      <c r="G1" s="246"/>
      <c r="H1" s="246"/>
      <c r="I1" s="246"/>
      <c r="J1" s="246"/>
      <c r="K1" s="246"/>
      <c r="L1" s="246"/>
      <c r="M1" s="246"/>
      <c r="N1" s="246"/>
      <c r="O1" s="246"/>
      <c r="P1" s="132"/>
    </row>
    <row r="2" spans="1:16" customFormat="1" ht="37.5" customHeight="1" x14ac:dyDescent="0.2">
      <c r="A2" s="329" t="s">
        <v>3026</v>
      </c>
      <c r="B2" s="289"/>
      <c r="C2" s="289"/>
      <c r="D2" s="289"/>
      <c r="E2" s="34"/>
      <c r="F2" s="34"/>
      <c r="G2" s="34"/>
      <c r="H2" s="34"/>
      <c r="I2" s="34"/>
      <c r="J2" s="34"/>
      <c r="K2" s="34"/>
      <c r="L2" s="34"/>
      <c r="M2" s="34"/>
      <c r="N2" s="34"/>
      <c r="O2" s="34"/>
    </row>
    <row r="3" spans="1:16" customFormat="1" ht="29.25" customHeight="1" x14ac:dyDescent="0.2">
      <c r="A3" s="247" t="s">
        <v>3027</v>
      </c>
      <c r="B3" s="248" t="s">
        <v>3028</v>
      </c>
      <c r="C3" s="249" t="s">
        <v>3029</v>
      </c>
      <c r="D3" s="250"/>
      <c r="E3" s="251">
        <f>E4+E14+E19+E275+E293+E296+E298</f>
        <v>0</v>
      </c>
      <c r="F3" s="251">
        <f>F4+F14+F19+F275+F293+F296+F298</f>
        <v>1</v>
      </c>
      <c r="G3" s="251">
        <f>IF(RefStr!C12&lt;&gt;"",INT(VALUE(MID(RefStr!C12,1,4))),0)</f>
        <v>2022</v>
      </c>
      <c r="H3" s="252">
        <f>IF(RefStr!C12&lt;&gt;"",INT(VALUE(MID(RefStr!C12,6,2))),0)</f>
        <v>12</v>
      </c>
      <c r="I3" s="253">
        <f>RefStr!C10*1</f>
        <v>31</v>
      </c>
      <c r="J3" s="254" t="str">
        <f>RefStr!H7</f>
        <v>DA</v>
      </c>
      <c r="K3" s="252" t="str">
        <f>RefStr!H9</f>
        <v>DA</v>
      </c>
      <c r="L3" s="252" t="str">
        <f>RefStr!H10</f>
        <v>DA</v>
      </c>
      <c r="M3" s="252" t="str">
        <f>RefStr!H8</f>
        <v>DA</v>
      </c>
      <c r="N3" s="252" t="str">
        <f>RefStr!H11</f>
        <v>DA</v>
      </c>
      <c r="O3" s="255">
        <f>RefStr!C6</f>
        <v>9562</v>
      </c>
      <c r="P3" s="132"/>
    </row>
    <row r="4" spans="1:16" customFormat="1" ht="19.5" customHeight="1" x14ac:dyDescent="0.2">
      <c r="A4" s="337" t="s">
        <v>3030</v>
      </c>
      <c r="B4" s="338"/>
      <c r="C4" s="339"/>
      <c r="D4" s="250"/>
      <c r="E4" s="246">
        <f>SUM(E5:E13)</f>
        <v>0</v>
      </c>
      <c r="F4" s="246">
        <f>SUM(F5:F13)</f>
        <v>0</v>
      </c>
      <c r="G4" s="246"/>
      <c r="H4" s="246"/>
      <c r="I4" s="256" t="s">
        <v>3031</v>
      </c>
      <c r="J4" s="256" t="s">
        <v>3032</v>
      </c>
      <c r="K4" s="256" t="s">
        <v>3033</v>
      </c>
      <c r="L4" s="246"/>
      <c r="M4" s="246"/>
      <c r="N4" s="246"/>
      <c r="O4" s="246"/>
      <c r="P4" s="132"/>
    </row>
    <row r="5" spans="1:16" customFormat="1" ht="63.75" customHeight="1" x14ac:dyDescent="0.2">
      <c r="A5" s="257">
        <v>1</v>
      </c>
      <c r="B5" s="258" t="str">
        <f t="shared" ref="B5:B13" si="0">IF(E5=1,"Pogreška",IF(F5=1,"Provjera","O.K."))</f>
        <v>O.K.</v>
      </c>
      <c r="C5" s="259" t="s">
        <v>3034</v>
      </c>
      <c r="D5" s="250"/>
      <c r="E5" s="246">
        <f t="shared" ref="E5:E13" si="1">MAX(G5:K5)</f>
        <v>0</v>
      </c>
      <c r="F5" s="246">
        <v>0</v>
      </c>
      <c r="G5" s="246"/>
      <c r="H5" s="246"/>
      <c r="I5" s="260">
        <f>IF(AND($I$3=11,OR($H$3=3,$H$3=9),OR($J$3&lt;&gt;"DA",$K$3&lt;&gt;"NE",$L$3&lt;&gt;"NE",$M$3&lt;&gt;"NE",$N$3&lt;&gt;"DA")),1,0)</f>
        <v>0</v>
      </c>
      <c r="J5" s="260">
        <f>IF(AND($I$3=11,$H$3=6,OR($J$3&lt;&gt;"DA",$K$3&lt;&gt;"NE",$L$3&lt;&gt;"NE",$M$3&lt;&gt;"NE",$N$3&lt;&gt;"DA")),1,0)</f>
        <v>0</v>
      </c>
      <c r="K5" s="251">
        <f>IF(AND($I$3=11,$H$3=12,OR($J$3&lt;&gt;"DA",$K$3&lt;&gt;"DA",$L$3&lt;&gt;"DA",$M$3&lt;&gt;"DA",$N$3&lt;&gt;"DA")),1,0)</f>
        <v>0</v>
      </c>
      <c r="L5" s="246"/>
      <c r="M5" s="246"/>
      <c r="N5" s="246"/>
      <c r="O5" s="246"/>
      <c r="P5" s="132"/>
    </row>
    <row r="6" spans="1:16" customFormat="1" ht="73.5" customHeight="1" x14ac:dyDescent="0.2">
      <c r="A6" s="257">
        <v>2</v>
      </c>
      <c r="B6" s="258" t="str">
        <f t="shared" si="0"/>
        <v>O.K.</v>
      </c>
      <c r="C6" s="259" t="s">
        <v>3035</v>
      </c>
      <c r="D6" s="250"/>
      <c r="E6" s="246">
        <f t="shared" si="1"/>
        <v>0</v>
      </c>
      <c r="F6" s="246">
        <v>0</v>
      </c>
      <c r="G6" s="246"/>
      <c r="H6" s="246"/>
      <c r="I6" s="260">
        <f>IF(AND($I$3=12,OR($H$3=3,$H$3=9),OR($J$3&lt;&gt;"NE",$K$3&lt;&gt;"NE",$L$3&lt;&gt;"NE",$M$3&lt;&gt;"NE",$N$3&lt;&gt;"DA")),1,0)</f>
        <v>0</v>
      </c>
      <c r="J6" s="260">
        <f>IF(AND($I$3=12,$H$3=6,OR($J$3&lt;&gt;"DA",$K$3&lt;&gt;"NE",$L$3&lt;&gt;"NE",$M$3&lt;&gt;"NE",$N$3&lt;&gt;"DA")),1,0)</f>
        <v>0</v>
      </c>
      <c r="K6" s="251">
        <f>IF(AND($I$3=12,$H$3=12,OR(J3&lt;&gt;"DA",K3&lt;&gt;"DA",L3&lt;&gt;"DA",M3&lt;&gt;"DA",N3&lt;&gt;"DA")),1,0)</f>
        <v>0</v>
      </c>
      <c r="L6" s="246"/>
      <c r="M6" s="246"/>
      <c r="N6" s="246"/>
      <c r="O6" s="246"/>
      <c r="P6" s="132"/>
    </row>
    <row r="7" spans="1:16" customFormat="1" ht="65.25" customHeight="1" x14ac:dyDescent="0.2">
      <c r="A7" s="257">
        <v>3</v>
      </c>
      <c r="B7" s="258" t="str">
        <f t="shared" si="0"/>
        <v>O.K.</v>
      </c>
      <c r="C7" s="259" t="s">
        <v>3036</v>
      </c>
      <c r="D7" s="250"/>
      <c r="E7" s="246">
        <f t="shared" si="1"/>
        <v>0</v>
      </c>
      <c r="F7" s="246">
        <v>0</v>
      </c>
      <c r="G7" s="246"/>
      <c r="H7" s="246"/>
      <c r="I7" s="251">
        <f>IF(AND($I$3=13,OR($H$3=3,$H$3=9),OR($J$3&lt;&gt;"DA",$K$3&lt;&gt;"NE",$L$3&lt;&gt;"NE",$M$3&lt;&gt;"NE",$N$3&lt;&gt;"NE")),1,0)</f>
        <v>0</v>
      </c>
      <c r="J7" s="251">
        <f>IF(AND($I$3=13,$H$3=6,OR($J$3&lt;&gt;"DA",$K$3&lt;&gt;"NE",$L$3&lt;&gt;"NE",$M$3&lt;&gt;"NE",$N$3&lt;&gt;"NE")),1,0)</f>
        <v>0</v>
      </c>
      <c r="K7" s="251">
        <f>IF(AND($I$3=13,$H$3=12,OR($J$3&lt;&gt;"DA",$K$3&lt;&gt;"DA",$L$3&lt;&gt;"DA",$M$3&lt;&gt;"DA",$N$3&lt;&gt;"NE")),1,0)</f>
        <v>0</v>
      </c>
      <c r="L7" s="246"/>
      <c r="M7" s="246"/>
      <c r="N7" s="246"/>
      <c r="O7" s="246"/>
      <c r="P7" s="132"/>
    </row>
    <row r="8" spans="1:16" customFormat="1" ht="74.25" customHeight="1" x14ac:dyDescent="0.2">
      <c r="A8" s="257">
        <v>4</v>
      </c>
      <c r="B8" s="258" t="str">
        <f t="shared" si="0"/>
        <v>O.K.</v>
      </c>
      <c r="C8" s="259" t="s">
        <v>3037</v>
      </c>
      <c r="D8" s="250"/>
      <c r="E8" s="246">
        <f t="shared" si="1"/>
        <v>0</v>
      </c>
      <c r="F8" s="246">
        <v>0</v>
      </c>
      <c r="G8" s="246"/>
      <c r="H8" s="246"/>
      <c r="I8" s="251">
        <f>IF(AND($I$3=21,OR($H$3=3,$H$3=9),OR($J$3&lt;&gt;"DA",$K$3&lt;&gt;"NE",$L$3&lt;&gt;"NE",$M$3&lt;&gt;"NE",$N$3&lt;&gt;"NE")),1,0)</f>
        <v>0</v>
      </c>
      <c r="J8" s="251">
        <f>IF(AND($I$3=21,$H$3=6,OR($J$3&lt;&gt;"DA",$K$3&lt;&gt;"NE",$L$3&lt;&gt;"NE",$M$3&lt;&gt;"NE",$N$3&lt;&gt;"DA")),1,0)</f>
        <v>0</v>
      </c>
      <c r="K8" s="251">
        <f>IF(AND($I$3=21,$H$3=12,OR($J$3&lt;&gt;"DA",$K$3&lt;&gt;"DA",$L$3&lt;&gt;"DA",$M$3&lt;&gt;"DA",$N$3&lt;&gt;"DA")),1,0)</f>
        <v>0</v>
      </c>
      <c r="L8" s="246"/>
      <c r="M8" s="246"/>
      <c r="N8" s="246"/>
      <c r="O8" s="246"/>
      <c r="P8" s="132"/>
    </row>
    <row r="9" spans="1:16" customFormat="1" ht="62.25" customHeight="1" x14ac:dyDescent="0.2">
      <c r="A9" s="257">
        <v>5</v>
      </c>
      <c r="B9" s="258" t="str">
        <f t="shared" si="0"/>
        <v>O.K.</v>
      </c>
      <c r="C9" s="259" t="s">
        <v>3038</v>
      </c>
      <c r="D9" s="250"/>
      <c r="E9" s="246">
        <f t="shared" si="1"/>
        <v>0</v>
      </c>
      <c r="F9" s="246">
        <v>0</v>
      </c>
      <c r="G9" s="246"/>
      <c r="H9" s="246"/>
      <c r="I9" s="251">
        <f>IF(AND($I$3=22,OR($H$3=3,$H$3=9),OR($J$3&lt;&gt;"DA",$K$3&lt;&gt;"NE",$L$3&lt;&gt;"NE",$M$3&lt;&gt;"NE",$N$3&lt;&gt;"DA")),1,0)</f>
        <v>0</v>
      </c>
      <c r="J9" s="251">
        <f>IF(AND($I$3=22,$H$3=6,OR($J$3&lt;&gt;"DA",$K$3&lt;&gt;"NE",$L$3&lt;&gt;"NE",$M$3&lt;&gt;"NE",$N$3&lt;&gt;"DA")),1,0)</f>
        <v>0</v>
      </c>
      <c r="K9" s="251">
        <f>IF(AND($I$3=22,$H$3=12,OR($J$3&lt;&gt;"DA",$K$3&lt;&gt;"DA",$L$3&lt;&gt;"DA",$M$3&lt;&gt;"DA",$N$3&lt;&gt;"DA")),1,0)</f>
        <v>0</v>
      </c>
      <c r="L9" s="246"/>
      <c r="M9" s="246"/>
      <c r="N9" s="246"/>
      <c r="O9" s="246"/>
      <c r="P9" s="132"/>
    </row>
    <row r="10" spans="1:16" customFormat="1" ht="75.75" customHeight="1" x14ac:dyDescent="0.2">
      <c r="A10" s="257">
        <v>6</v>
      </c>
      <c r="B10" s="258" t="str">
        <f t="shared" si="0"/>
        <v>O.K.</v>
      </c>
      <c r="C10" s="259" t="s">
        <v>3039</v>
      </c>
      <c r="D10" s="250"/>
      <c r="E10" s="246">
        <f t="shared" si="1"/>
        <v>0</v>
      </c>
      <c r="F10" s="246">
        <v>0</v>
      </c>
      <c r="G10" s="246"/>
      <c r="H10" s="246"/>
      <c r="I10" s="251">
        <f>IF(AND($I$3=23,OR($H$3=3,$H$3=9)),1,0)</f>
        <v>0</v>
      </c>
      <c r="J10" s="251">
        <f>IF(AND($I$3=23,$H$3=6,OR($J$3&lt;&gt;"DA",$K$3&lt;&gt;"NE",$L$3&lt;&gt;"NE",$M$3&lt;&gt;"NE",$N$3&lt;&gt;"DA")),1,0)</f>
        <v>0</v>
      </c>
      <c r="K10" s="251">
        <f>IF(AND($I$3=23,$H$3=12,OR($J$3&lt;&gt;"DA",$K$3&lt;&gt;"DA",$L$3&lt;&gt;"DA",$M$3&lt;&gt;"DA",$N$3&lt;&gt;"DA")),1,0)</f>
        <v>0</v>
      </c>
      <c r="L10" s="246"/>
      <c r="M10" s="246"/>
      <c r="N10" s="246"/>
      <c r="O10" s="246"/>
      <c r="P10" s="132"/>
    </row>
    <row r="11" spans="1:16" customFormat="1" ht="71.25" customHeight="1" x14ac:dyDescent="0.2">
      <c r="A11" s="257">
        <v>7</v>
      </c>
      <c r="B11" s="258" t="str">
        <f t="shared" si="0"/>
        <v>O.K.</v>
      </c>
      <c r="C11" s="259" t="s">
        <v>3040</v>
      </c>
      <c r="D11" s="250"/>
      <c r="E11" s="246">
        <f t="shared" si="1"/>
        <v>0</v>
      </c>
      <c r="F11" s="246">
        <v>0</v>
      </c>
      <c r="G11" s="246"/>
      <c r="H11" s="246"/>
      <c r="I11" s="251">
        <f>IF(AND($I$3=31,OR($H$3=3,$H$3=9),OR($J$3&lt;&gt;"DA",$K$3&lt;&gt;"NE",$L$3&lt;&gt;"NE",$M$3&lt;&gt;"NE",$N$3&lt;&gt;"NE")),1,0)</f>
        <v>0</v>
      </c>
      <c r="J11" s="251">
        <f>IF(AND($I$3=31,$H$3=6,OR($J$3&lt;&gt;"DA",$K$3&lt;&gt;"NE",$L$3&lt;&gt;"NE",$M$3&lt;&gt;"NE",$N$3&lt;&gt;"DA")),1,0)</f>
        <v>0</v>
      </c>
      <c r="K11" s="251">
        <f>IF(AND($I$3=31,$H$3=12,OR($J$3&lt;&gt;"DA",$K$3&lt;&gt;"DA",$L$3&lt;&gt;"DA",$M$3&lt;&gt;"DA",$N$3&lt;&gt;"DA")),1,0)</f>
        <v>0</v>
      </c>
      <c r="L11" s="246"/>
      <c r="M11" s="261"/>
      <c r="N11" s="246"/>
      <c r="O11" s="246"/>
      <c r="P11" s="132"/>
    </row>
    <row r="12" spans="1:16" customFormat="1" ht="66" customHeight="1" x14ac:dyDescent="0.2">
      <c r="A12" s="257">
        <v>8</v>
      </c>
      <c r="B12" s="258" t="str">
        <f t="shared" si="0"/>
        <v>O.K.</v>
      </c>
      <c r="C12" s="259" t="s">
        <v>3041</v>
      </c>
      <c r="D12" s="250"/>
      <c r="E12" s="246">
        <f t="shared" si="1"/>
        <v>0</v>
      </c>
      <c r="F12" s="246">
        <v>0</v>
      </c>
      <c r="G12" s="246"/>
      <c r="H12" s="246"/>
      <c r="I12" s="251">
        <f>IF(AND($I$3=41,OR($H$3=3,$H$3=9),OR($J$3&lt;&gt;"DA",$K$3&lt;&gt;"NE",$L$3&lt;&gt;"NE",$M$3&lt;&gt;"NE",$N$3&lt;&gt;"DA")),1,0)</f>
        <v>0</v>
      </c>
      <c r="J12" s="251">
        <f>IF(AND($I$3=41,$H$3=6,OR($J$3&lt;&gt;"DA",$K$3&lt;&gt;"NE",$L$3&lt;&gt;"NE",$M$3&lt;&gt;"NE",$N$3&lt;&gt;"DA")),1,0)</f>
        <v>0</v>
      </c>
      <c r="K12" s="251">
        <f>IF(AND($I$3=41,$H$3=12,OR($J$3&lt;&gt;"DA",$K$3&lt;&gt;"DA",$L$3&lt;&gt;"DA",$M$3&lt;&gt;"DA",$N$3&lt;&gt;"DA")),1,0)</f>
        <v>0</v>
      </c>
      <c r="L12" s="246"/>
      <c r="M12" s="246"/>
      <c r="N12" s="246"/>
      <c r="O12" s="246"/>
      <c r="P12" s="132"/>
    </row>
    <row r="13" spans="1:16" customFormat="1" ht="75" customHeight="1" x14ac:dyDescent="0.2">
      <c r="A13" s="257">
        <v>9</v>
      </c>
      <c r="B13" s="258" t="str">
        <f t="shared" si="0"/>
        <v>O.K.</v>
      </c>
      <c r="C13" s="259" t="s">
        <v>3042</v>
      </c>
      <c r="D13" s="250"/>
      <c r="E13" s="246">
        <f t="shared" si="1"/>
        <v>0</v>
      </c>
      <c r="F13" s="246">
        <v>0</v>
      </c>
      <c r="G13" s="246"/>
      <c r="H13" s="246"/>
      <c r="I13" s="251">
        <f>IF(AND($I$3=42,OR($H$3=3,$H$3=9),OR($J$3&lt;&gt;"DA",$K$3&lt;&gt;"NE",$L$3&lt;&gt;"NE",$M$3&lt;&gt;"NE",$N$3&lt;&gt;"NE")),1,0)</f>
        <v>0</v>
      </c>
      <c r="J13" s="251">
        <f>IF(AND($I$3=42,$H$3=6,OR($J$3&lt;&gt;"DA",$K$3&lt;&gt;"NE",$L$3&lt;&gt;"NE",$M$3&lt;&gt;"NE",$N$3&lt;&gt;"DA")),1,0)</f>
        <v>0</v>
      </c>
      <c r="K13" s="251">
        <f>IF(AND($I$3=42,$H$3=12,OR($J$3&lt;&gt;"DA",$K$3&lt;&gt;"DA",$L$3&lt;&gt;"DA",$M$3&lt;&gt;"DA",$N$3&lt;&gt;"DA")),1,0)</f>
        <v>0</v>
      </c>
      <c r="L13" s="246"/>
      <c r="M13" s="246"/>
      <c r="N13" s="246"/>
      <c r="O13" s="246"/>
      <c r="P13" s="132"/>
    </row>
    <row r="14" spans="1:16" customFormat="1" ht="19.5" customHeight="1" x14ac:dyDescent="0.2">
      <c r="A14" s="334" t="s">
        <v>3043</v>
      </c>
      <c r="B14" s="335"/>
      <c r="C14" s="336"/>
      <c r="D14" s="250"/>
      <c r="E14" s="246">
        <f>SUM(E15:E18)</f>
        <v>0</v>
      </c>
      <c r="F14" s="246">
        <f>SUM(F15:F18)</f>
        <v>0</v>
      </c>
      <c r="G14" s="246"/>
      <c r="H14" s="246"/>
      <c r="I14" s="246"/>
      <c r="J14" s="246"/>
      <c r="K14" s="246"/>
      <c r="L14" s="246"/>
      <c r="M14" s="246"/>
      <c r="N14" s="246"/>
      <c r="O14" s="246"/>
      <c r="P14" s="132"/>
    </row>
    <row r="15" spans="1:16" customFormat="1" ht="57" customHeight="1" x14ac:dyDescent="0.2">
      <c r="A15" s="257">
        <v>1</v>
      </c>
      <c r="B15" s="258" t="str">
        <f>IF(E15=1,"Pogreška",IF(F15=1,"Provjera","O.K."))</f>
        <v>O.K.</v>
      </c>
      <c r="C15" s="262" t="s">
        <v>3044</v>
      </c>
      <c r="D15" s="250"/>
      <c r="E15" s="246">
        <f>MAX(G15:K15)</f>
        <v>0</v>
      </c>
      <c r="F15" s="246">
        <f>MAX(L15:O15)</f>
        <v>0</v>
      </c>
      <c r="G15" s="251">
        <f>IF(AND(H3=12,J3="DA",M3="DA",OR(I3=11,I3=21,I3=22,I3=31,I3=41,I3=42),ABS(BILANCA!D170-'PR-RAS'!D647)&gt;0.001),1,0)</f>
        <v>0</v>
      </c>
      <c r="H15" s="251">
        <f>IF(AND(H3=12,J3="DA",M3="DA",OR(I3=11,I3=21,I3=22,I3=31,I3=41,I3=42),ABS(BILANCA!E170-'PR-RAS'!E647)&gt;0.001),1,0)</f>
        <v>0</v>
      </c>
      <c r="I15" s="246"/>
      <c r="J15" s="246"/>
      <c r="K15" s="246"/>
      <c r="L15" s="251">
        <f>IF(AND(H3=12,J3="DA",M3="DA",OR(I3=12,I3=13,I3=23),ABS(BILANCA!D170-'PR-RAS'!D647)&gt;0.001),1,0)</f>
        <v>0</v>
      </c>
      <c r="M15" s="251">
        <f>IF(AND(H3=12,J3="DA",M3="DA",OR(I3=12,I3=13,I3=23),ABS(BILANCA!E170-'PR-RAS'!E647)&gt;0.001),1,0)</f>
        <v>0</v>
      </c>
      <c r="N15" s="246"/>
      <c r="O15" s="246"/>
      <c r="P15" s="132"/>
    </row>
    <row r="16" spans="1:16" customFormat="1" ht="42" customHeight="1" x14ac:dyDescent="0.2">
      <c r="A16" s="257">
        <v>2</v>
      </c>
      <c r="B16" s="258" t="str">
        <f>IF(E16=1,"Pogreška",IF(F16=1,"Provjera","O.K."))</f>
        <v>O.K.</v>
      </c>
      <c r="C16" s="262" t="s">
        <v>3045</v>
      </c>
      <c r="D16" s="250"/>
      <c r="E16" s="246">
        <f>MAX(G16:K16)</f>
        <v>0</v>
      </c>
      <c r="F16" s="246">
        <f>MAX(L16:O16)</f>
        <v>0</v>
      </c>
      <c r="G16" s="251">
        <f>IF(AND(H3=12,J3="DA",M3="DA",OR(I3=11,I3=21,I3=22,I3=31,I3=41,I3=42),ABS(BILANCA!D69-'PR-RAS'!D652)&gt;0.001),1,0)</f>
        <v>0</v>
      </c>
      <c r="H16" s="251">
        <f>IF(AND(H3=12,J3="DA",M3="DA",OR(I3=11,I3=21,I3=22,I3=31,I3=41,I3=42),ABS(BILANCA!E69-'PR-RAS'!E652)&gt;0.001),1,0)</f>
        <v>0</v>
      </c>
      <c r="I16" s="263"/>
      <c r="J16" s="246"/>
      <c r="K16" s="246"/>
      <c r="L16" s="251">
        <f>IF(AND(H3=12,J3="DA",M3="DA",OR(I3=12,I3=13,I3=23),ABS(BILANCA!D69-'PR-RAS'!D652)&gt;0.001),1,0)</f>
        <v>0</v>
      </c>
      <c r="M16" s="251">
        <f>IF(AND(H3=12,J3="DA",M3="DA",OR(I3=12,I3=13,I3=23),ABS(BILANCA!E69-'PR-RAS'!E652)&gt;0.001),1,0)</f>
        <v>0</v>
      </c>
      <c r="N16" s="246"/>
      <c r="O16" s="246"/>
      <c r="P16" s="132"/>
    </row>
    <row r="17" spans="1:16" customFormat="1" ht="48.75" customHeight="1" x14ac:dyDescent="0.2">
      <c r="A17" s="257">
        <v>3</v>
      </c>
      <c r="B17" s="258" t="str">
        <f>IF(E17=1,"Pogreška",IF(F17=1,"Provjera","O.K."))</f>
        <v>O.K.</v>
      </c>
      <c r="C17" s="262" t="s">
        <v>3046</v>
      </c>
      <c r="D17" s="250"/>
      <c r="E17" s="246">
        <f>MAX(G17:L17)</f>
        <v>0</v>
      </c>
      <c r="F17" s="246">
        <v>0</v>
      </c>
      <c r="G17" s="264">
        <f>IF(AND(H3=12,J3="DA",M3="DA",BILANCA!D246&gt;=BILANCA!D250,OR(ABS(BILANCA!D246-BILANCA!D250-'PR-RAS'!D645)&gt;0.001,'PR-RAS'!D646&lt;&gt;0)),1,0)</f>
        <v>0</v>
      </c>
      <c r="H17" s="251">
        <f>IF(AND(H3=12,J3="DA",M3="DA",BILANCA!E246&gt;=BILANCA!E250,OR(ABS(BILANCA!E246-BILANCA!E250-'PR-RAS'!E645)&gt;0.001,'PR-RAS'!E646&lt;&gt;0)),1,0)</f>
        <v>0</v>
      </c>
      <c r="I17" s="265">
        <f>IF(AND(H3=12,J3="DA",M3="DA",BILANCA!D250&gt;=BILANCA!D246,OR(ABS(BILANCA!D250-BILANCA!D246-'PR-RAS'!D646)&gt;0.001,'PR-RAS'!D645&lt;&gt;0)),1,0)</f>
        <v>0</v>
      </c>
      <c r="J17" s="265">
        <f>IF(AND(H3=12,J3="DA",M3="DA",BILANCA!E250&gt;=BILANCA!E246,OR(ABS(BILANCA!E250-BILANCA!E246-'PR-RAS'!E646)&gt;0.001,'PR-RAS'!E645&lt;&gt;0)),1,0)</f>
        <v>0</v>
      </c>
      <c r="K17" s="246"/>
      <c r="L17" s="246"/>
      <c r="M17" s="246"/>
      <c r="N17" s="246"/>
      <c r="O17" s="246"/>
      <c r="P17" s="132"/>
    </row>
    <row r="18" spans="1:16" customFormat="1" ht="43.5" customHeight="1" x14ac:dyDescent="0.2">
      <c r="A18" s="257">
        <v>4</v>
      </c>
      <c r="B18" s="258" t="str">
        <f>IF(E18=1,"Pogreška",IF(F18=1,"Provjera","O.K."))</f>
        <v>O.K.</v>
      </c>
      <c r="C18" s="262" t="s">
        <v>3047</v>
      </c>
      <c r="D18" s="250"/>
      <c r="E18" s="246">
        <f>MAX(G18:L18)</f>
        <v>0</v>
      </c>
      <c r="F18" s="246">
        <v>0</v>
      </c>
      <c r="G18" s="264">
        <f>IF(AND(J3="DA",K3="DA",I3&lt;&gt;12,I3&lt;&gt;23,ABS('PR-RAS'!D413-'PR-RAS'!D240-'RAS-funkcijski'!D141)&gt;0.001),1,0)</f>
        <v>0</v>
      </c>
      <c r="H18" s="251">
        <f>IF(AND(J3="DA",K3="DA",I3&lt;&gt;12,I3&lt;&gt;23,ABS('PR-RAS'!E413-'PR-RAS'!E240-'RAS-funkcijski'!E141)&gt;0.001),1,0)</f>
        <v>0</v>
      </c>
      <c r="I18" s="246"/>
      <c r="J18" s="246"/>
      <c r="K18" s="246"/>
      <c r="L18" s="246"/>
      <c r="M18" s="246"/>
      <c r="N18" s="246"/>
      <c r="O18" s="246"/>
      <c r="P18" s="132"/>
    </row>
    <row r="19" spans="1:16" customFormat="1" ht="19.5" customHeight="1" x14ac:dyDescent="0.2">
      <c r="A19" s="334" t="s">
        <v>3048</v>
      </c>
      <c r="B19" s="335"/>
      <c r="C19" s="336"/>
      <c r="D19" s="250"/>
      <c r="E19" s="246">
        <f>SUM(E20:E274)</f>
        <v>0</v>
      </c>
      <c r="F19" s="246">
        <f>SUM(F20:F274)</f>
        <v>1</v>
      </c>
      <c r="G19" s="246"/>
      <c r="H19" s="246"/>
      <c r="I19" s="246"/>
      <c r="J19" s="246"/>
      <c r="K19" s="246"/>
      <c r="L19" s="246"/>
      <c r="M19" s="246"/>
      <c r="N19" s="246"/>
      <c r="O19" s="246"/>
      <c r="P19" s="132"/>
    </row>
    <row r="20" spans="1:16" customFormat="1" ht="22.5" customHeight="1" x14ac:dyDescent="0.2">
      <c r="A20" s="257">
        <v>1</v>
      </c>
      <c r="B20" s="258" t="str">
        <f t="shared" ref="B20:B83" si="2">IF(E20=1,"Pogreška",IF(F20=1,"Provjera","O.K."))</f>
        <v>O.K.</v>
      </c>
      <c r="C20" s="262" t="s">
        <v>3049</v>
      </c>
      <c r="D20" s="250"/>
      <c r="E20" s="246">
        <f t="shared" ref="E20:E83" si="3">MAX(G20:K20)</f>
        <v>0</v>
      </c>
      <c r="F20" s="246">
        <f t="shared" ref="F20:F83" si="4">MAX(L20:O20)</f>
        <v>0</v>
      </c>
      <c r="G20" s="246">
        <f>IF(OR(AND('PR-RAS'!D152=0,MAX('PR-RAS'!D653:D656)&gt;0),AND('PR-RAS'!E152=0,MAX('PR-RAS'!E653:E656)&gt;0)),1,0)</f>
        <v>0</v>
      </c>
      <c r="H20" s="246">
        <f>IF(OR(AND('PR-RAS'!D152&lt;&gt;0,MAX('PR-RAS'!D653:D656)=0),AND('PR-RAS'!E152&lt;&gt;0,MAX('PR-RAS'!E653:E656)=0)),1,0)</f>
        <v>0</v>
      </c>
      <c r="I20" s="246"/>
      <c r="J20" s="246"/>
      <c r="K20" s="246"/>
      <c r="L20" s="246"/>
      <c r="M20" s="246"/>
      <c r="N20" s="246"/>
      <c r="O20" s="246"/>
      <c r="P20" s="132"/>
    </row>
    <row r="21" spans="1:16" customFormat="1" ht="15" customHeight="1" x14ac:dyDescent="0.2">
      <c r="A21" s="257">
        <v>2</v>
      </c>
      <c r="B21" s="258" t="str">
        <f t="shared" si="2"/>
        <v>O.K.</v>
      </c>
      <c r="C21" s="266" t="s">
        <v>3050</v>
      </c>
      <c r="D21" s="250"/>
      <c r="E21" s="246">
        <f t="shared" si="3"/>
        <v>0</v>
      </c>
      <c r="F21" s="246">
        <f t="shared" si="4"/>
        <v>0</v>
      </c>
      <c r="G21" s="246">
        <f>IF(OR(AND('PR-RAS'!D653=0,'PR-RAS'!D655&lt;&gt;0),AND('PR-RAS'!D653&lt;&gt;0,'PR-RAS'!D655=0)),1,0)</f>
        <v>0</v>
      </c>
      <c r="H21" s="246">
        <f>IF(OR(AND('PR-RAS'!E653=0,'PR-RAS'!E655&lt;&gt;0),AND('PR-RAS'!E653&lt;&gt;0,'PR-RAS'!E655=0)),1,0)</f>
        <v>0</v>
      </c>
      <c r="I21" s="246"/>
      <c r="J21" s="246"/>
      <c r="K21" s="246"/>
      <c r="L21" s="246"/>
      <c r="M21" s="246"/>
      <c r="N21" s="246"/>
      <c r="O21" s="246"/>
      <c r="P21" s="132"/>
    </row>
    <row r="22" spans="1:16" customFormat="1" ht="15" customHeight="1" x14ac:dyDescent="0.2">
      <c r="A22" s="257">
        <v>3</v>
      </c>
      <c r="B22" s="258" t="str">
        <f t="shared" si="2"/>
        <v>O.K.</v>
      </c>
      <c r="C22" s="266" t="s">
        <v>3051</v>
      </c>
      <c r="D22" s="250"/>
      <c r="E22" s="246">
        <f t="shared" si="3"/>
        <v>0</v>
      </c>
      <c r="F22" s="246">
        <f t="shared" si="4"/>
        <v>0</v>
      </c>
      <c r="G22" s="246">
        <f>IF(OR(AND('PR-RAS'!D654=0,'PR-RAS'!D656&lt;&gt;0),AND('PR-RAS'!D654&lt;&gt;0,'PR-RAS'!D656=0)),1,0)</f>
        <v>0</v>
      </c>
      <c r="H22" s="246">
        <f>IF(OR(AND('PR-RAS'!E654=0,'PR-RAS'!E656&lt;&gt;0),AND('PR-RAS'!E654&lt;&gt;0,'PR-RAS'!E656=0)),1,0)</f>
        <v>0</v>
      </c>
      <c r="I22" s="246"/>
      <c r="J22" s="246"/>
      <c r="K22" s="246"/>
      <c r="L22" s="246"/>
      <c r="M22" s="246"/>
      <c r="N22" s="246"/>
      <c r="O22" s="246"/>
      <c r="P22" s="132"/>
    </row>
    <row r="23" spans="1:16" customFormat="1" ht="15" customHeight="1" x14ac:dyDescent="0.2">
      <c r="A23" s="257">
        <v>4</v>
      </c>
      <c r="B23" s="258" t="str">
        <f t="shared" si="2"/>
        <v>O.K.</v>
      </c>
      <c r="C23" s="266" t="s">
        <v>3052</v>
      </c>
      <c r="D23" s="250"/>
      <c r="E23" s="246">
        <f t="shared" si="3"/>
        <v>0</v>
      </c>
      <c r="F23" s="246">
        <f t="shared" si="4"/>
        <v>0</v>
      </c>
      <c r="G23" s="246">
        <f>IF(ROUND('PR-RAS'!D658,2)&gt;ROUND('PR-RAS'!D24,2),1,0)</f>
        <v>0</v>
      </c>
      <c r="H23" s="246">
        <f>IF(ROUND('PR-RAS'!E658,2)&gt;ROUND('PR-RAS'!E24,2),1,0)</f>
        <v>0</v>
      </c>
      <c r="I23" s="246"/>
      <c r="J23" s="246"/>
      <c r="K23" s="246"/>
      <c r="L23" s="246"/>
      <c r="M23" s="246"/>
      <c r="N23" s="246"/>
      <c r="O23" s="246"/>
      <c r="P23" s="132"/>
    </row>
    <row r="24" spans="1:16" customFormat="1" ht="15" customHeight="1" x14ac:dyDescent="0.2">
      <c r="A24" s="257">
        <v>5</v>
      </c>
      <c r="B24" s="258" t="str">
        <f t="shared" si="2"/>
        <v>O.K.</v>
      </c>
      <c r="C24" s="266" t="s">
        <v>3053</v>
      </c>
      <c r="D24" s="250"/>
      <c r="E24" s="246">
        <f t="shared" si="3"/>
        <v>0</v>
      </c>
      <c r="F24" s="246">
        <f t="shared" si="4"/>
        <v>0</v>
      </c>
      <c r="G24" s="246">
        <f>IF(ROUND('PR-RAS'!D659+'PR-RAS'!D660,2)&gt;ROUND('PR-RAS'!D33,2),1,0)</f>
        <v>0</v>
      </c>
      <c r="H24" s="246">
        <f>IF(ROUND('PR-RAS'!E659+'PR-RAS'!E660,2)&gt;ROUND('PR-RAS'!E33,2),1,0)</f>
        <v>0</v>
      </c>
      <c r="I24" s="246"/>
      <c r="J24" s="246"/>
      <c r="K24" s="246"/>
      <c r="L24" s="246"/>
      <c r="M24" s="246"/>
      <c r="N24" s="246"/>
      <c r="O24" s="246"/>
      <c r="P24" s="132"/>
    </row>
    <row r="25" spans="1:16" customFormat="1" ht="15" customHeight="1" x14ac:dyDescent="0.2">
      <c r="A25" s="257">
        <v>6</v>
      </c>
      <c r="B25" s="258" t="str">
        <f t="shared" si="2"/>
        <v>O.K.</v>
      </c>
      <c r="C25" s="266" t="s">
        <v>3054</v>
      </c>
      <c r="D25" s="250"/>
      <c r="E25" s="246">
        <f t="shared" si="3"/>
        <v>0</v>
      </c>
      <c r="F25" s="246">
        <f t="shared" si="4"/>
        <v>0</v>
      </c>
      <c r="G25" s="246">
        <f>IF(ABS('PR-RAS'!D60-SUM('PR-RAS'!D661:D664))&gt;0.001,1,0)</f>
        <v>0</v>
      </c>
      <c r="H25" s="246">
        <f>IF(ABS('PR-RAS'!E60-SUM('PR-RAS'!E661:E664))&gt;0.001,1,0)</f>
        <v>0</v>
      </c>
      <c r="I25" s="246"/>
      <c r="J25" s="246"/>
      <c r="K25" s="246"/>
      <c r="L25" s="246"/>
      <c r="M25" s="246"/>
      <c r="N25" s="246"/>
      <c r="O25" s="246"/>
      <c r="P25" s="132"/>
    </row>
    <row r="26" spans="1:16" customFormat="1" ht="15" customHeight="1" x14ac:dyDescent="0.2">
      <c r="A26" s="257">
        <v>7</v>
      </c>
      <c r="B26" s="258" t="str">
        <f t="shared" si="2"/>
        <v>O.K.</v>
      </c>
      <c r="C26" s="266" t="s">
        <v>3055</v>
      </c>
      <c r="D26" s="250"/>
      <c r="E26" s="246">
        <f t="shared" si="3"/>
        <v>0</v>
      </c>
      <c r="F26" s="246">
        <f t="shared" si="4"/>
        <v>0</v>
      </c>
      <c r="G26" s="246">
        <f>IF(ABS('PR-RAS'!D61-SUM('PR-RAS'!D665:'PR-RAS'!D668))&gt;0.001,1,0)</f>
        <v>0</v>
      </c>
      <c r="H26" s="246">
        <f>IF(ABS('PR-RAS'!E61-SUM('PR-RAS'!E665:'PR-RAS'!E668))&gt;0.001,1,0)</f>
        <v>0</v>
      </c>
      <c r="I26" s="246"/>
      <c r="J26" s="246"/>
      <c r="K26" s="246"/>
      <c r="L26" s="246"/>
      <c r="M26" s="246"/>
      <c r="N26" s="246"/>
      <c r="O26" s="246"/>
      <c r="P26" s="132"/>
    </row>
    <row r="27" spans="1:16" customFormat="1" ht="15" customHeight="1" x14ac:dyDescent="0.2">
      <c r="A27" s="257">
        <v>8</v>
      </c>
      <c r="B27" s="258" t="str">
        <f t="shared" si="2"/>
        <v>O.K.</v>
      </c>
      <c r="C27" s="266" t="s">
        <v>3056</v>
      </c>
      <c r="D27" s="250"/>
      <c r="E27" s="246">
        <f t="shared" si="3"/>
        <v>0</v>
      </c>
      <c r="F27" s="246">
        <f t="shared" si="4"/>
        <v>0</v>
      </c>
      <c r="G27" s="246">
        <f>IF(ABS('PR-RAS'!D63-SUM('PR-RAS'!D669:D671))&gt;0.001,1,0)</f>
        <v>0</v>
      </c>
      <c r="H27" s="246">
        <f>IF(ABS('PR-RAS'!E63-SUM('PR-RAS'!E669:E671))&gt;0.001,1,0)</f>
        <v>0</v>
      </c>
      <c r="I27" s="246"/>
      <c r="J27" s="246"/>
      <c r="K27" s="246"/>
      <c r="L27" s="246"/>
      <c r="M27" s="246"/>
      <c r="N27" s="246"/>
      <c r="O27" s="246"/>
      <c r="P27" s="132"/>
    </row>
    <row r="28" spans="1:16" customFormat="1" ht="15" customHeight="1" x14ac:dyDescent="0.2">
      <c r="A28" s="257">
        <v>9</v>
      </c>
      <c r="B28" s="258" t="str">
        <f t="shared" si="2"/>
        <v>O.K.</v>
      </c>
      <c r="C28" s="266" t="s">
        <v>3057</v>
      </c>
      <c r="D28" s="250"/>
      <c r="E28" s="246">
        <f t="shared" si="3"/>
        <v>0</v>
      </c>
      <c r="F28" s="246">
        <f t="shared" si="4"/>
        <v>0</v>
      </c>
      <c r="G28" s="246">
        <f>IF(ABS('PR-RAS'!D64-SUM('PR-RAS'!D672:D674))&gt;0.001,1,0)</f>
        <v>0</v>
      </c>
      <c r="H28" s="246">
        <f>IF(ABS('PR-RAS'!E64-SUM('PR-RAS'!E672:E674))&gt;0.001,1,0)</f>
        <v>0</v>
      </c>
      <c r="I28" s="246"/>
      <c r="J28" s="246"/>
      <c r="K28" s="246"/>
      <c r="L28" s="246"/>
      <c r="M28" s="246"/>
      <c r="N28" s="246"/>
      <c r="O28" s="246"/>
      <c r="P28" s="132"/>
    </row>
    <row r="29" spans="1:16" customFormat="1" ht="15" customHeight="1" x14ac:dyDescent="0.2">
      <c r="A29" s="257">
        <v>10</v>
      </c>
      <c r="B29" s="258" t="str">
        <f t="shared" si="2"/>
        <v>O.K.</v>
      </c>
      <c r="C29" s="266" t="s">
        <v>3058</v>
      </c>
      <c r="D29" s="250"/>
      <c r="E29" s="246">
        <f t="shared" si="3"/>
        <v>0</v>
      </c>
      <c r="F29" s="246">
        <f t="shared" si="4"/>
        <v>0</v>
      </c>
      <c r="G29" s="246">
        <f>IF(ROUND('PR-RAS'!D69,2)&lt;&gt;ROUND('PR-RAS'!D675+'PR-RAS'!D676,2),1,0)</f>
        <v>0</v>
      </c>
      <c r="H29" s="246">
        <f>IF(ROUND('PR-RAS'!E69,2)&lt;&gt;ROUND('PR-RAS'!E675+'PR-RAS'!E676,2),1,0)</f>
        <v>0</v>
      </c>
      <c r="I29" s="246"/>
      <c r="J29" s="246"/>
      <c r="K29" s="246"/>
      <c r="L29" s="246"/>
      <c r="M29" s="246"/>
      <c r="N29" s="246"/>
      <c r="O29" s="246"/>
      <c r="P29" s="132"/>
    </row>
    <row r="30" spans="1:16" customFormat="1" ht="15" customHeight="1" x14ac:dyDescent="0.2">
      <c r="A30" s="257">
        <v>11</v>
      </c>
      <c r="B30" s="258" t="str">
        <f t="shared" si="2"/>
        <v>O.K.</v>
      </c>
      <c r="C30" s="266" t="s">
        <v>3059</v>
      </c>
      <c r="D30" s="250"/>
      <c r="E30" s="246">
        <f t="shared" si="3"/>
        <v>0</v>
      </c>
      <c r="F30" s="246">
        <f t="shared" si="4"/>
        <v>0</v>
      </c>
      <c r="G30" s="246">
        <f>IF(ABS('PR-RAS'!D70-'PR-RAS'!D677-'PR-RAS'!D678)&gt;0.001,1,0)</f>
        <v>0</v>
      </c>
      <c r="H30" s="246">
        <f>IF(ABS('PR-RAS'!E70-'PR-RAS'!E677-'PR-RAS'!E678)&gt;0.001,1,0)</f>
        <v>0</v>
      </c>
      <c r="I30" s="246"/>
      <c r="J30" s="246"/>
      <c r="K30" s="246"/>
      <c r="L30" s="246"/>
      <c r="M30" s="246"/>
      <c r="N30" s="246"/>
      <c r="O30" s="246"/>
      <c r="P30" s="132"/>
    </row>
    <row r="31" spans="1:16" customFormat="1" ht="15" customHeight="1" x14ac:dyDescent="0.2">
      <c r="A31" s="257">
        <v>238</v>
      </c>
      <c r="B31" s="258" t="str">
        <f t="shared" si="2"/>
        <v>O.K.</v>
      </c>
      <c r="C31" s="266" t="s">
        <v>3060</v>
      </c>
      <c r="D31" s="250"/>
      <c r="E31" s="246">
        <f t="shared" si="3"/>
        <v>0</v>
      </c>
      <c r="F31" s="246">
        <f t="shared" si="4"/>
        <v>0</v>
      </c>
      <c r="G31" s="246">
        <f>IF(ABS('PR-RAS'!D72-'PR-RAS'!D679-'PR-RAS'!D685)&gt;0.001,1,0)</f>
        <v>0</v>
      </c>
      <c r="H31" s="246">
        <f>IF(ABS('PR-RAS'!E72-'PR-RAS'!E679-'PR-RAS'!E685)&gt;0.001,1,0)</f>
        <v>0</v>
      </c>
      <c r="I31" s="246"/>
      <c r="J31" s="246"/>
      <c r="K31" s="246"/>
      <c r="L31" s="246"/>
      <c r="M31" s="246"/>
      <c r="N31" s="246"/>
      <c r="O31" s="246"/>
      <c r="P31" s="132"/>
    </row>
    <row r="32" spans="1:16" customFormat="1" ht="15" customHeight="1" x14ac:dyDescent="0.2">
      <c r="A32" s="257">
        <v>239</v>
      </c>
      <c r="B32" s="258" t="str">
        <f t="shared" si="2"/>
        <v>O.K.</v>
      </c>
      <c r="C32" s="266" t="s">
        <v>3061</v>
      </c>
      <c r="D32" s="250"/>
      <c r="E32" s="246">
        <f t="shared" si="3"/>
        <v>0</v>
      </c>
      <c r="F32" s="246">
        <f t="shared" si="4"/>
        <v>0</v>
      </c>
      <c r="G32" s="246">
        <f>IF(ABS('PR-RAS'!D73-'PR-RAS'!D686-'PR-RAS'!D693)&gt;0.001,1,0)</f>
        <v>0</v>
      </c>
      <c r="H32" s="246">
        <f>IF(ABS('PR-RAS'!E73-'PR-RAS'!E686-'PR-RAS'!E693)&gt;0.001,1,0)</f>
        <v>0</v>
      </c>
      <c r="I32" s="246"/>
      <c r="J32" s="246"/>
      <c r="K32" s="246"/>
      <c r="L32" s="246"/>
      <c r="M32" s="246"/>
      <c r="N32" s="246"/>
      <c r="O32" s="246"/>
      <c r="P32" s="132"/>
    </row>
    <row r="33" spans="1:16" customFormat="1" ht="15" customHeight="1" x14ac:dyDescent="0.2">
      <c r="A33" s="257">
        <v>12</v>
      </c>
      <c r="B33" s="258" t="str">
        <f t="shared" si="2"/>
        <v>O.K.</v>
      </c>
      <c r="C33" s="266" t="s">
        <v>3062</v>
      </c>
      <c r="D33" s="250"/>
      <c r="E33" s="246">
        <f t="shared" si="3"/>
        <v>0</v>
      </c>
      <c r="F33" s="246">
        <f t="shared" si="4"/>
        <v>0</v>
      </c>
      <c r="G33" s="246">
        <f>IF(ABS('PR-RAS'!D75-SUM('PR-RAS'!D694:D697))&gt;0.001,1,0)</f>
        <v>0</v>
      </c>
      <c r="H33" s="246">
        <f>IF(ABS('PR-RAS'!E75-SUM('PR-RAS'!E694:E697))&gt;0.001,1,0)</f>
        <v>0</v>
      </c>
      <c r="I33" s="246"/>
      <c r="J33" s="246"/>
      <c r="K33" s="246"/>
      <c r="L33" s="246"/>
      <c r="M33" s="246"/>
      <c r="N33" s="246"/>
      <c r="O33" s="246"/>
      <c r="P33" s="132"/>
    </row>
    <row r="34" spans="1:16" customFormat="1" ht="15" customHeight="1" x14ac:dyDescent="0.2">
      <c r="A34" s="257">
        <v>13</v>
      </c>
      <c r="B34" s="258" t="str">
        <f t="shared" si="2"/>
        <v>O.K.</v>
      </c>
      <c r="C34" s="266" t="s">
        <v>3063</v>
      </c>
      <c r="D34" s="250"/>
      <c r="E34" s="246">
        <f t="shared" si="3"/>
        <v>0</v>
      </c>
      <c r="F34" s="246">
        <f t="shared" si="4"/>
        <v>0</v>
      </c>
      <c r="G34" s="246">
        <f>IF(ABS('PR-RAS'!D76-SUM('PR-RAS'!D698:D701))&gt;0.001,1,0)</f>
        <v>0</v>
      </c>
      <c r="H34" s="246">
        <f>IF(ABS('PR-RAS'!E76-SUM('PR-RAS'!E698:E701))&gt;0.001,1,0)</f>
        <v>0</v>
      </c>
      <c r="I34" s="246"/>
      <c r="J34" s="246"/>
      <c r="K34" s="246"/>
      <c r="L34" s="246"/>
      <c r="M34" s="246"/>
      <c r="N34" s="246"/>
      <c r="O34" s="246"/>
      <c r="P34" s="132"/>
    </row>
    <row r="35" spans="1:16" customFormat="1" ht="15" customHeight="1" x14ac:dyDescent="0.2">
      <c r="A35" s="257">
        <v>14</v>
      </c>
      <c r="B35" s="258" t="str">
        <f t="shared" si="2"/>
        <v>O.K.</v>
      </c>
      <c r="C35" s="266" t="s">
        <v>3064</v>
      </c>
      <c r="D35" s="250"/>
      <c r="E35" s="246">
        <f t="shared" si="3"/>
        <v>0</v>
      </c>
      <c r="F35" s="246">
        <f t="shared" si="4"/>
        <v>0</v>
      </c>
      <c r="G35" s="246">
        <f>IF(ROUND('PR-RAS'!D702,2)&gt;ROUND('PR-RAS'!D90,2),1,0)</f>
        <v>0</v>
      </c>
      <c r="H35" s="246">
        <f>IF(ROUND('PR-RAS'!E702,2)&gt;ROUND('PR-RAS'!E90,2),1,0)</f>
        <v>0</v>
      </c>
      <c r="I35" s="246"/>
      <c r="J35" s="246"/>
      <c r="K35" s="246"/>
      <c r="L35" s="246"/>
      <c r="M35" s="246"/>
      <c r="N35" s="246"/>
      <c r="O35" s="246"/>
      <c r="P35" s="132"/>
    </row>
    <row r="36" spans="1:16" customFormat="1" ht="15" customHeight="1" x14ac:dyDescent="0.2">
      <c r="A36" s="257">
        <v>15</v>
      </c>
      <c r="B36" s="258" t="str">
        <f t="shared" si="2"/>
        <v>O.K.</v>
      </c>
      <c r="C36" s="266" t="s">
        <v>3065</v>
      </c>
      <c r="D36" s="250"/>
      <c r="E36" s="246">
        <f t="shared" si="3"/>
        <v>0</v>
      </c>
      <c r="F36" s="246">
        <f t="shared" si="4"/>
        <v>0</v>
      </c>
      <c r="G36" s="246">
        <f>IF(ABS('PR-RAS'!D105-SUM('PR-RAS'!D703:D709))&gt;0.001,1,0)</f>
        <v>0</v>
      </c>
      <c r="H36" s="246">
        <f>IF(ABS('PR-RAS'!E105-SUM('PR-RAS'!E703:E709))&gt;0.001,1,0)</f>
        <v>0</v>
      </c>
      <c r="I36" s="246"/>
      <c r="J36" s="246"/>
      <c r="K36" s="246"/>
      <c r="L36" s="246"/>
      <c r="M36" s="246"/>
      <c r="N36" s="246"/>
      <c r="O36" s="246"/>
      <c r="P36" s="132"/>
    </row>
    <row r="37" spans="1:16" customFormat="1" ht="15" customHeight="1" x14ac:dyDescent="0.2">
      <c r="A37" s="257">
        <v>16</v>
      </c>
      <c r="B37" s="258" t="str">
        <f t="shared" si="2"/>
        <v>O.K.</v>
      </c>
      <c r="C37" s="266" t="s">
        <v>3066</v>
      </c>
      <c r="D37" s="250"/>
      <c r="E37" s="246">
        <f t="shared" si="3"/>
        <v>0</v>
      </c>
      <c r="F37" s="246">
        <f t="shared" si="4"/>
        <v>0</v>
      </c>
      <c r="G37" s="246">
        <f>IF(ROUND(SUM('PR-RAS'!D710:D712),2)&gt;ROUND('PR-RAS'!D117,2),1,0)</f>
        <v>0</v>
      </c>
      <c r="H37" s="246">
        <f>IF(ROUND(SUM('PR-RAS'!E710:E712),2)&gt;ROUND('PR-RAS'!E117,2),1,0)</f>
        <v>0</v>
      </c>
      <c r="I37" s="246"/>
      <c r="J37" s="246"/>
      <c r="K37" s="246"/>
      <c r="L37" s="246"/>
      <c r="M37" s="246"/>
      <c r="N37" s="246"/>
      <c r="O37" s="246"/>
      <c r="P37" s="132"/>
    </row>
    <row r="38" spans="1:16" customFormat="1" ht="15" customHeight="1" x14ac:dyDescent="0.2">
      <c r="A38" s="257">
        <v>240</v>
      </c>
      <c r="B38" s="258" t="str">
        <f t="shared" si="2"/>
        <v>O.K.</v>
      </c>
      <c r="C38" s="266" t="s">
        <v>3067</v>
      </c>
      <c r="D38" s="250"/>
      <c r="E38" s="246">
        <f t="shared" si="3"/>
        <v>0</v>
      </c>
      <c r="F38" s="246">
        <f t="shared" si="4"/>
        <v>0</v>
      </c>
      <c r="G38" s="246">
        <f>IF(ABS('PR-RAS'!D132-SUM('PR-RAS'!D713:D715))&gt;0.001,1,0)</f>
        <v>0</v>
      </c>
      <c r="H38" s="246">
        <f>IF(ABS('PR-RAS'!E132-SUM('PR-RAS'!E713:E715))&gt;0.001,1,0)</f>
        <v>0</v>
      </c>
      <c r="I38" s="246"/>
      <c r="J38" s="246"/>
      <c r="K38" s="246"/>
      <c r="L38" s="246"/>
      <c r="M38" s="246"/>
      <c r="N38" s="246"/>
      <c r="O38" s="246"/>
      <c r="P38" s="132"/>
    </row>
    <row r="39" spans="1:16" customFormat="1" ht="15" customHeight="1" x14ac:dyDescent="0.2">
      <c r="A39" s="257">
        <v>17</v>
      </c>
      <c r="B39" s="258" t="str">
        <f t="shared" si="2"/>
        <v>O.K.</v>
      </c>
      <c r="C39" s="266" t="s">
        <v>3068</v>
      </c>
      <c r="D39" s="250"/>
      <c r="E39" s="246">
        <f t="shared" si="3"/>
        <v>0</v>
      </c>
      <c r="F39" s="246">
        <f t="shared" si="4"/>
        <v>0</v>
      </c>
      <c r="G39" s="246">
        <f>IF(ROUND('PR-RAS'!D716+'PR-RAS'!D717,2)&gt;ROUND('PR-RAS'!D158,2),1,0)</f>
        <v>0</v>
      </c>
      <c r="H39" s="246">
        <f>IF(ROUND('PR-RAS'!E716+'PR-RAS'!E717,2)&gt;ROUND('PR-RAS'!E158,2),1,0)</f>
        <v>0</v>
      </c>
      <c r="I39" s="246"/>
      <c r="J39" s="246"/>
      <c r="K39" s="246"/>
      <c r="L39" s="246"/>
      <c r="M39" s="246"/>
      <c r="N39" s="246"/>
      <c r="O39" s="246"/>
      <c r="P39" s="132"/>
    </row>
    <row r="40" spans="1:16" customFormat="1" ht="15" customHeight="1" x14ac:dyDescent="0.2">
      <c r="A40" s="257">
        <v>18</v>
      </c>
      <c r="B40" s="258" t="str">
        <f t="shared" si="2"/>
        <v>O.K.</v>
      </c>
      <c r="C40" s="266" t="s">
        <v>3069</v>
      </c>
      <c r="D40" s="250"/>
      <c r="E40" s="246">
        <f t="shared" si="3"/>
        <v>0</v>
      </c>
      <c r="F40" s="246">
        <f t="shared" si="4"/>
        <v>0</v>
      </c>
      <c r="G40" s="246">
        <f>IF(ROUND('PR-RAS'!D718,2)&gt;ROUND('PR-RAS'!D166,2),1,0)</f>
        <v>0</v>
      </c>
      <c r="H40" s="246">
        <f>IF(ROUND('PR-RAS'!E718,2)&gt;ROUND('PR-RAS'!E166,2),1,0)</f>
        <v>0</v>
      </c>
      <c r="I40" s="246"/>
      <c r="J40" s="246"/>
      <c r="K40" s="246"/>
      <c r="L40" s="246"/>
      <c r="M40" s="246"/>
      <c r="N40" s="246"/>
      <c r="O40" s="246"/>
      <c r="P40" s="132"/>
    </row>
    <row r="41" spans="1:16" customFormat="1" ht="15" customHeight="1" x14ac:dyDescent="0.2">
      <c r="A41" s="257">
        <v>19</v>
      </c>
      <c r="B41" s="258" t="str">
        <f t="shared" si="2"/>
        <v>O.K.</v>
      </c>
      <c r="C41" s="266" t="s">
        <v>3070</v>
      </c>
      <c r="D41" s="250"/>
      <c r="E41" s="246">
        <f t="shared" si="3"/>
        <v>0</v>
      </c>
      <c r="F41" s="246">
        <f t="shared" si="4"/>
        <v>0</v>
      </c>
      <c r="G41" s="246">
        <f>IF(ROUND('PR-RAS'!D719,2)&gt;ROUND('PR-RAS'!D182,2),1,0)</f>
        <v>0</v>
      </c>
      <c r="H41" s="246">
        <f>IF(ROUND('PR-RAS'!E719,2)&gt;ROUND('PR-RAS'!E182,2),1,0)</f>
        <v>0</v>
      </c>
      <c r="I41" s="246"/>
      <c r="J41" s="246"/>
      <c r="K41" s="246"/>
      <c r="L41" s="246"/>
      <c r="M41" s="246"/>
      <c r="N41" s="246"/>
      <c r="O41" s="246"/>
      <c r="P41" s="132"/>
    </row>
    <row r="42" spans="1:16" customFormat="1" ht="15" customHeight="1" x14ac:dyDescent="0.2">
      <c r="A42" s="257">
        <v>20</v>
      </c>
      <c r="B42" s="258" t="str">
        <f t="shared" si="2"/>
        <v>O.K.</v>
      </c>
      <c r="C42" s="266" t="s">
        <v>3071</v>
      </c>
      <c r="D42" s="250"/>
      <c r="E42" s="246">
        <f t="shared" si="3"/>
        <v>0</v>
      </c>
      <c r="F42" s="246">
        <f t="shared" si="4"/>
        <v>0</v>
      </c>
      <c r="G42" s="246">
        <f>IF(ROUND('PR-RAS'!D720,2)&gt;ROUND('PR-RAS'!D183,2),1,0)</f>
        <v>0</v>
      </c>
      <c r="H42" s="246">
        <f>IF(ROUND('PR-RAS'!E720,2)&gt;ROUND('PR-RAS'!E183,2),1,0)</f>
        <v>0</v>
      </c>
      <c r="I42" s="246"/>
      <c r="J42" s="246"/>
      <c r="K42" s="246"/>
      <c r="L42" s="246"/>
      <c r="M42" s="246"/>
      <c r="N42" s="246"/>
      <c r="O42" s="246"/>
      <c r="P42" s="132"/>
    </row>
    <row r="43" spans="1:16" customFormat="1" ht="15" customHeight="1" x14ac:dyDescent="0.2">
      <c r="A43" s="257">
        <v>21</v>
      </c>
      <c r="B43" s="258" t="str">
        <f t="shared" si="2"/>
        <v>O.K.</v>
      </c>
      <c r="C43" s="266" t="s">
        <v>3072</v>
      </c>
      <c r="D43" s="250"/>
      <c r="E43" s="246">
        <f t="shared" si="3"/>
        <v>0</v>
      </c>
      <c r="F43" s="246">
        <f t="shared" si="4"/>
        <v>0</v>
      </c>
      <c r="G43" s="246">
        <f>IF(ROUND(SUM('PR-RAS'!D721:D723),2)&gt;ROUND('PR-RAS'!D184,2),1,0)</f>
        <v>0</v>
      </c>
      <c r="H43" s="246">
        <f>IF(ROUND(SUM('PR-RAS'!E721:E723),2)&gt;ROUND('PR-RAS'!E184,2),1,0)</f>
        <v>0</v>
      </c>
      <c r="I43" s="246"/>
      <c r="J43" s="246"/>
      <c r="K43" s="246"/>
      <c r="L43" s="246"/>
      <c r="M43" s="246"/>
      <c r="N43" s="246"/>
      <c r="O43" s="246"/>
      <c r="P43" s="132"/>
    </row>
    <row r="44" spans="1:16" customFormat="1" ht="15" customHeight="1" x14ac:dyDescent="0.2">
      <c r="A44" s="257">
        <v>22</v>
      </c>
      <c r="B44" s="258" t="str">
        <f t="shared" si="2"/>
        <v>O.K.</v>
      </c>
      <c r="C44" s="266" t="s">
        <v>3073</v>
      </c>
      <c r="D44" s="250"/>
      <c r="E44" s="246">
        <f t="shared" si="3"/>
        <v>0</v>
      </c>
      <c r="F44" s="246">
        <f t="shared" si="4"/>
        <v>0</v>
      </c>
      <c r="G44" s="246">
        <f>IF(ROUND('PR-RAS'!D724,2)&gt;ROUND('PR-RAS'!D186,2),1,0)</f>
        <v>0</v>
      </c>
      <c r="H44" s="246">
        <f>IF(ROUND('PR-RAS'!E724,2)&gt;ROUND('PR-RAS'!E186,2),1,0)</f>
        <v>0</v>
      </c>
      <c r="I44" s="246"/>
      <c r="J44" s="246"/>
      <c r="K44" s="246"/>
      <c r="L44" s="246"/>
      <c r="M44" s="246"/>
      <c r="N44" s="246"/>
      <c r="O44" s="246"/>
      <c r="P44" s="132"/>
    </row>
    <row r="45" spans="1:16" customFormat="1" ht="15" customHeight="1" x14ac:dyDescent="0.2">
      <c r="A45" s="257">
        <v>23</v>
      </c>
      <c r="B45" s="258" t="str">
        <f t="shared" si="2"/>
        <v>O.K.</v>
      </c>
      <c r="C45" s="266" t="s">
        <v>3074</v>
      </c>
      <c r="D45" s="250"/>
      <c r="E45" s="246">
        <f t="shared" si="3"/>
        <v>0</v>
      </c>
      <c r="F45" s="246">
        <f t="shared" si="4"/>
        <v>0</v>
      </c>
      <c r="G45" s="246">
        <f>IF(ROUND('PR-RAS'!D725,2)&gt;ROUND('PR-RAS'!D189,2),1,0)</f>
        <v>0</v>
      </c>
      <c r="H45" s="246">
        <f>IF(ROUND('PR-RAS'!E725,2)&gt;ROUND('PR-RAS'!E189,2),1,0)</f>
        <v>0</v>
      </c>
      <c r="I45" s="246"/>
      <c r="J45" s="246"/>
      <c r="K45" s="246"/>
      <c r="L45" s="246"/>
      <c r="M45" s="246"/>
      <c r="N45" s="246"/>
      <c r="O45" s="246"/>
      <c r="P45" s="132"/>
    </row>
    <row r="46" spans="1:16" customFormat="1" ht="15" customHeight="1" x14ac:dyDescent="0.2">
      <c r="A46" s="257">
        <v>24</v>
      </c>
      <c r="B46" s="258" t="str">
        <f t="shared" si="2"/>
        <v>O.K.</v>
      </c>
      <c r="C46" s="266" t="s">
        <v>3075</v>
      </c>
      <c r="D46" s="250"/>
      <c r="E46" s="246">
        <f t="shared" si="3"/>
        <v>0</v>
      </c>
      <c r="F46" s="246">
        <f t="shared" si="4"/>
        <v>0</v>
      </c>
      <c r="G46" s="246">
        <f>IF(ROUND('PR-RAS'!D726,2)&gt;ROUND('PR-RAS'!D190,2),1,0)</f>
        <v>0</v>
      </c>
      <c r="H46" s="246">
        <f>IF(ROUND('PR-RAS'!E726,2)&gt;ROUND('PR-RAS'!E190,2),1,0)</f>
        <v>0</v>
      </c>
      <c r="I46" s="246"/>
      <c r="J46" s="246"/>
      <c r="K46" s="246"/>
      <c r="L46" s="246"/>
      <c r="M46" s="246"/>
      <c r="N46" s="246"/>
      <c r="O46" s="246"/>
      <c r="P46" s="132"/>
    </row>
    <row r="47" spans="1:16" customFormat="1" ht="15" customHeight="1" x14ac:dyDescent="0.2">
      <c r="A47" s="257">
        <v>25</v>
      </c>
      <c r="B47" s="258" t="str">
        <f t="shared" si="2"/>
        <v>O.K.</v>
      </c>
      <c r="C47" s="266" t="s">
        <v>3076</v>
      </c>
      <c r="D47" s="250"/>
      <c r="E47" s="246">
        <f t="shared" si="3"/>
        <v>0</v>
      </c>
      <c r="F47" s="246">
        <f t="shared" si="4"/>
        <v>0</v>
      </c>
      <c r="G47" s="246">
        <f>IF(ABS('PR-RAS'!D727+'PR-RAS'!D728-'PR-RAS'!D198)&gt;0.001,1,0)</f>
        <v>0</v>
      </c>
      <c r="H47" s="246">
        <f>IF(ABS('PR-RAS'!E727+'PR-RAS'!E728-'PR-RAS'!E198)&gt;0.001,1,0)</f>
        <v>0</v>
      </c>
      <c r="I47" s="246"/>
      <c r="J47" s="246"/>
      <c r="K47" s="246"/>
      <c r="L47" s="246"/>
      <c r="M47" s="246"/>
      <c r="N47" s="246"/>
      <c r="O47" s="246"/>
      <c r="P47" s="132"/>
    </row>
    <row r="48" spans="1:16" customFormat="1" ht="15" customHeight="1" x14ac:dyDescent="0.2">
      <c r="A48" s="257">
        <v>26</v>
      </c>
      <c r="B48" s="258" t="str">
        <f t="shared" si="2"/>
        <v>O.K.</v>
      </c>
      <c r="C48" s="266" t="s">
        <v>3077</v>
      </c>
      <c r="D48" s="250"/>
      <c r="E48" s="246">
        <f t="shared" si="3"/>
        <v>0</v>
      </c>
      <c r="F48" s="246">
        <f t="shared" si="4"/>
        <v>0</v>
      </c>
      <c r="G48" s="246">
        <f>IF(ABS('PR-RAS'!D729+'PR-RAS'!D730-'PR-RAS'!D199)&gt;0.001,1,0)</f>
        <v>0</v>
      </c>
      <c r="H48" s="246">
        <f>IF(ABS('PR-RAS'!E729+'PR-RAS'!E730-'PR-RAS'!E199)&gt;0.001,1,0)</f>
        <v>0</v>
      </c>
      <c r="I48" s="246"/>
      <c r="J48" s="246"/>
      <c r="K48" s="246"/>
      <c r="L48" s="246"/>
      <c r="M48" s="246"/>
      <c r="N48" s="246"/>
      <c r="O48" s="246"/>
      <c r="P48" s="132"/>
    </row>
    <row r="49" spans="1:16" customFormat="1" ht="15" customHeight="1" x14ac:dyDescent="0.2">
      <c r="A49" s="257">
        <v>27</v>
      </c>
      <c r="B49" s="258" t="str">
        <f t="shared" si="2"/>
        <v>O.K.</v>
      </c>
      <c r="C49" s="266" t="s">
        <v>3078</v>
      </c>
      <c r="D49" s="250"/>
      <c r="E49" s="246">
        <f t="shared" si="3"/>
        <v>0</v>
      </c>
      <c r="F49" s="246">
        <f t="shared" si="4"/>
        <v>0</v>
      </c>
      <c r="G49" s="246">
        <f>IF(ABS('PR-RAS'!D731+'PR-RAS'!D732-'PR-RAS'!D200)&gt;0.001,1,0)</f>
        <v>0</v>
      </c>
      <c r="H49" s="246">
        <f>IF(ABS('PR-RAS'!E731+'PR-RAS'!E732-'PR-RAS'!E200)&gt;0.001,1,0)</f>
        <v>0</v>
      </c>
      <c r="I49" s="246"/>
      <c r="J49" s="246"/>
      <c r="K49" s="246"/>
      <c r="L49" s="246"/>
      <c r="M49" s="246"/>
      <c r="N49" s="246"/>
      <c r="O49" s="246"/>
      <c r="P49" s="132"/>
    </row>
    <row r="50" spans="1:16" customFormat="1" ht="15" customHeight="1" x14ac:dyDescent="0.2">
      <c r="A50" s="257">
        <v>28</v>
      </c>
      <c r="B50" s="258" t="str">
        <f t="shared" si="2"/>
        <v>O.K.</v>
      </c>
      <c r="C50" s="266" t="s">
        <v>3079</v>
      </c>
      <c r="D50" s="250"/>
      <c r="E50" s="246">
        <f t="shared" si="3"/>
        <v>0</v>
      </c>
      <c r="F50" s="246">
        <f t="shared" si="4"/>
        <v>0</v>
      </c>
      <c r="G50" s="246">
        <f>IF(ABS('PR-RAS'!D733+'PR-RAS'!D734-'PR-RAS'!D201)&gt;0.001,1,0)</f>
        <v>0</v>
      </c>
      <c r="H50" s="246">
        <f>IF(ABS('PR-RAS'!E733+'PR-RAS'!E734-'PR-RAS'!E201)&gt;0.001,1,0)</f>
        <v>0</v>
      </c>
      <c r="I50" s="246"/>
      <c r="J50" s="246"/>
      <c r="K50" s="246"/>
      <c r="L50" s="246"/>
      <c r="M50" s="246"/>
      <c r="N50" s="246"/>
      <c r="O50" s="246"/>
      <c r="P50" s="132"/>
    </row>
    <row r="51" spans="1:16" customFormat="1" ht="15" customHeight="1" x14ac:dyDescent="0.2">
      <c r="A51" s="257">
        <v>29</v>
      </c>
      <c r="B51" s="258" t="str">
        <f t="shared" si="2"/>
        <v>O.K.</v>
      </c>
      <c r="C51" s="266" t="s">
        <v>3080</v>
      </c>
      <c r="D51" s="250"/>
      <c r="E51" s="246">
        <f t="shared" si="3"/>
        <v>0</v>
      </c>
      <c r="F51" s="246">
        <f t="shared" si="4"/>
        <v>0</v>
      </c>
      <c r="G51" s="246">
        <f>IF(ABS('PR-RAS'!D203-SUM('PR-RAS'!D735:D738))&gt;0.001,1,0)</f>
        <v>0</v>
      </c>
      <c r="H51" s="246">
        <f>IF(ABS('PR-RAS'!E203-SUM('PR-RAS'!E735:E738))&gt;0.001,1,0)</f>
        <v>0</v>
      </c>
      <c r="I51" s="246"/>
      <c r="J51" s="246"/>
      <c r="K51" s="246"/>
      <c r="L51" s="246"/>
      <c r="M51" s="246"/>
      <c r="N51" s="246"/>
      <c r="O51" s="246"/>
      <c r="P51" s="132"/>
    </row>
    <row r="52" spans="1:16" customFormat="1" ht="15" customHeight="1" x14ac:dyDescent="0.2">
      <c r="A52" s="257">
        <v>30</v>
      </c>
      <c r="B52" s="258" t="str">
        <f t="shared" si="2"/>
        <v>O.K.</v>
      </c>
      <c r="C52" s="266" t="s">
        <v>3081</v>
      </c>
      <c r="D52" s="250"/>
      <c r="E52" s="246">
        <f t="shared" si="3"/>
        <v>0</v>
      </c>
      <c r="F52" s="246">
        <f t="shared" si="4"/>
        <v>0</v>
      </c>
      <c r="G52" s="246">
        <f>IF(ABS('PR-RAS'!D204-SUM('PR-RAS'!D739:D741))&gt;0.001,1,0)</f>
        <v>0</v>
      </c>
      <c r="H52" s="246">
        <f>IF(ABS('PR-RAS'!E204-SUM('PR-RAS'!E739:E741))&gt;0.001,1,0)</f>
        <v>0</v>
      </c>
      <c r="I52" s="246"/>
      <c r="J52" s="246"/>
      <c r="K52" s="246"/>
      <c r="L52" s="246"/>
      <c r="M52" s="246"/>
      <c r="N52" s="246"/>
      <c r="O52" s="246"/>
      <c r="P52" s="132"/>
    </row>
    <row r="53" spans="1:16" customFormat="1" ht="15" customHeight="1" x14ac:dyDescent="0.2">
      <c r="A53" s="257">
        <v>31</v>
      </c>
      <c r="B53" s="258" t="str">
        <f t="shared" si="2"/>
        <v>O.K.</v>
      </c>
      <c r="C53" s="266" t="s">
        <v>3082</v>
      </c>
      <c r="D53" s="250"/>
      <c r="E53" s="246">
        <f t="shared" si="3"/>
        <v>0</v>
      </c>
      <c r="F53" s="246">
        <f t="shared" si="4"/>
        <v>0</v>
      </c>
      <c r="G53" s="246">
        <f>IF(ABS('PR-RAS'!D205-SUM('PR-RAS'!D742:D747))&gt;0.001,1,0)</f>
        <v>0</v>
      </c>
      <c r="H53" s="246">
        <f>IF(ABS('PR-RAS'!E205-SUM('PR-RAS'!E742:E747))&gt;0.001,1,0)</f>
        <v>0</v>
      </c>
      <c r="I53" s="246"/>
      <c r="J53" s="246"/>
      <c r="K53" s="246"/>
      <c r="L53" s="246"/>
      <c r="M53" s="246"/>
      <c r="N53" s="246"/>
      <c r="O53" s="246"/>
      <c r="P53" s="132"/>
    </row>
    <row r="54" spans="1:16" customFormat="1" ht="15" customHeight="1" x14ac:dyDescent="0.2">
      <c r="A54" s="257">
        <v>32</v>
      </c>
      <c r="B54" s="258" t="str">
        <f t="shared" si="2"/>
        <v>O.K.</v>
      </c>
      <c r="C54" s="266" t="s">
        <v>3083</v>
      </c>
      <c r="D54" s="250"/>
      <c r="E54" s="246">
        <f t="shared" si="3"/>
        <v>0</v>
      </c>
      <c r="F54" s="246">
        <f t="shared" si="4"/>
        <v>0</v>
      </c>
      <c r="G54" s="246">
        <f>IF(ROUND(SUM('PR-RAS'!D748:D750),2)&gt;ROUND('PR-RAS'!D208,2),1,0)</f>
        <v>0</v>
      </c>
      <c r="H54" s="246">
        <f>IF(ROUND(SUM('PR-RAS'!E748:E750),2)&gt;ROUND('PR-RAS'!E208,2),1,0)</f>
        <v>0</v>
      </c>
      <c r="I54" s="246"/>
      <c r="J54" s="246"/>
      <c r="K54" s="246"/>
      <c r="L54" s="246"/>
      <c r="M54" s="246"/>
      <c r="N54" s="246"/>
      <c r="O54" s="246"/>
      <c r="P54" s="132"/>
    </row>
    <row r="55" spans="1:16" customFormat="1" ht="15" customHeight="1" x14ac:dyDescent="0.2">
      <c r="A55" s="257">
        <v>33</v>
      </c>
      <c r="B55" s="258" t="str">
        <f t="shared" si="2"/>
        <v>O.K.</v>
      </c>
      <c r="C55" s="266" t="s">
        <v>3084</v>
      </c>
      <c r="D55" s="250"/>
      <c r="E55" s="246">
        <f t="shared" si="3"/>
        <v>0</v>
      </c>
      <c r="F55" s="246">
        <f t="shared" si="4"/>
        <v>0</v>
      </c>
      <c r="G55" s="246">
        <f>IF(ABS('PR-RAS'!D209-SUM('PR-RAS'!D751:D757))&gt;0.001,1,0)</f>
        <v>0</v>
      </c>
      <c r="H55" s="246">
        <f>IF(ABS('PR-RAS'!E209-SUM('PR-RAS'!E751:E757))&gt;0.001,1,0)</f>
        <v>0</v>
      </c>
      <c r="I55" s="246"/>
      <c r="J55" s="246"/>
      <c r="K55" s="246"/>
      <c r="L55" s="246"/>
      <c r="M55" s="246"/>
      <c r="N55" s="246"/>
      <c r="O55" s="246"/>
      <c r="P55" s="132"/>
    </row>
    <row r="56" spans="1:16" customFormat="1" ht="15" customHeight="1" x14ac:dyDescent="0.2">
      <c r="A56" s="257">
        <v>34</v>
      </c>
      <c r="B56" s="258" t="str">
        <f t="shared" si="2"/>
        <v>O.K.</v>
      </c>
      <c r="C56" s="266" t="s">
        <v>3085</v>
      </c>
      <c r="D56" s="250"/>
      <c r="E56" s="246">
        <f t="shared" si="3"/>
        <v>0</v>
      </c>
      <c r="F56" s="246">
        <f t="shared" si="4"/>
        <v>0</v>
      </c>
      <c r="G56" s="246">
        <f>IF(ROUND('PR-RAS'!D758,2)&gt;ROUND('PR-RAS'!D214,2),1,0)</f>
        <v>0</v>
      </c>
      <c r="H56" s="246">
        <f>IF(ROUND('PR-RAS'!E758,2)&gt;ROUND('PR-RAS'!E214,2),1,0)</f>
        <v>0</v>
      </c>
      <c r="I56" s="246"/>
      <c r="J56" s="246"/>
      <c r="K56" s="246"/>
      <c r="L56" s="246"/>
      <c r="M56" s="246"/>
      <c r="N56" s="246"/>
      <c r="O56" s="246"/>
      <c r="P56" s="132"/>
    </row>
    <row r="57" spans="1:16" customFormat="1" ht="15" customHeight="1" x14ac:dyDescent="0.2">
      <c r="A57" s="257">
        <v>35</v>
      </c>
      <c r="B57" s="258" t="str">
        <f t="shared" si="2"/>
        <v>O.K.</v>
      </c>
      <c r="C57" s="266" t="s">
        <v>3086</v>
      </c>
      <c r="D57" s="250"/>
      <c r="E57" s="246">
        <f t="shared" si="3"/>
        <v>0</v>
      </c>
      <c r="F57" s="246">
        <f t="shared" si="4"/>
        <v>0</v>
      </c>
      <c r="G57" s="246">
        <f>IF(ABS('PR-RAS'!D222-'PR-RAS'!D759-'PR-RAS'!D760)&gt;0.001,1,0)</f>
        <v>0</v>
      </c>
      <c r="H57" s="246">
        <f>IF(ABS('PR-RAS'!E222-'PR-RAS'!E759-'PR-RAS'!E760)&gt;0.001,1,0)</f>
        <v>0</v>
      </c>
      <c r="I57" s="246"/>
      <c r="J57" s="246"/>
      <c r="K57" s="246"/>
      <c r="L57" s="246"/>
      <c r="M57" s="246"/>
      <c r="N57" s="246"/>
      <c r="O57" s="246"/>
      <c r="P57" s="132"/>
    </row>
    <row r="58" spans="1:16" customFormat="1" ht="15" customHeight="1" x14ac:dyDescent="0.2">
      <c r="A58" s="257">
        <v>36</v>
      </c>
      <c r="B58" s="258" t="str">
        <f t="shared" si="2"/>
        <v>O.K.</v>
      </c>
      <c r="C58" s="266" t="s">
        <v>3087</v>
      </c>
      <c r="D58" s="250"/>
      <c r="E58" s="246">
        <f t="shared" si="3"/>
        <v>0</v>
      </c>
      <c r="F58" s="246">
        <f t="shared" si="4"/>
        <v>0</v>
      </c>
      <c r="G58" s="246">
        <f>IF(ABS('PR-RAS'!D232-SUM('PR-RAS'!D761:D767))&gt;0.001,1,0)</f>
        <v>0</v>
      </c>
      <c r="H58" s="246">
        <f>IF(ABS('PR-RAS'!E232-SUM('PR-RAS'!E761:E767))&gt;0.001,1,0)</f>
        <v>0</v>
      </c>
      <c r="I58" s="246"/>
      <c r="J58" s="246"/>
      <c r="K58" s="246"/>
      <c r="L58" s="246"/>
      <c r="M58" s="246"/>
      <c r="N58" s="246"/>
      <c r="O58" s="246"/>
      <c r="P58" s="132"/>
    </row>
    <row r="59" spans="1:16" customFormat="1" ht="15" customHeight="1" x14ac:dyDescent="0.2">
      <c r="A59" s="257">
        <v>37</v>
      </c>
      <c r="B59" s="258" t="str">
        <f t="shared" si="2"/>
        <v>O.K.</v>
      </c>
      <c r="C59" s="266" t="s">
        <v>3088</v>
      </c>
      <c r="D59" s="250"/>
      <c r="E59" s="246">
        <f t="shared" si="3"/>
        <v>0</v>
      </c>
      <c r="F59" s="246">
        <f t="shared" si="4"/>
        <v>0</v>
      </c>
      <c r="G59" s="246">
        <f>IF(ABS('PR-RAS'!D233-SUM('PR-RAS'!D768:D774))&gt;0.001,1,0)</f>
        <v>0</v>
      </c>
      <c r="H59" s="246">
        <f>IF(ABS('PR-RAS'!E233-SUM('PR-RAS'!E768:E774))&gt;0.001,1,0)</f>
        <v>0</v>
      </c>
      <c r="I59" s="246"/>
      <c r="J59" s="246"/>
      <c r="K59" s="246"/>
      <c r="L59" s="246"/>
      <c r="M59" s="246"/>
      <c r="N59" s="246"/>
      <c r="O59" s="246"/>
      <c r="P59" s="132"/>
    </row>
    <row r="60" spans="1:16" customFormat="1" ht="15" customHeight="1" x14ac:dyDescent="0.2">
      <c r="A60" s="257">
        <v>241</v>
      </c>
      <c r="B60" s="258" t="str">
        <f t="shared" si="2"/>
        <v>O.K.</v>
      </c>
      <c r="C60" s="266" t="s">
        <v>3089</v>
      </c>
      <c r="D60" s="250"/>
      <c r="E60" s="246">
        <f t="shared" si="3"/>
        <v>0</v>
      </c>
      <c r="F60" s="246">
        <f t="shared" si="4"/>
        <v>0</v>
      </c>
      <c r="G60" s="246">
        <f>IF(ABS('PR-RAS'!D234-SUM('PR-RAS'!D775:D780))&gt;0.001,1,0)</f>
        <v>0</v>
      </c>
      <c r="H60" s="246">
        <f>IF(ABS('PR-RAS'!E234-SUM('PR-RAS'!E775:E780))&gt;0.001,1,0)</f>
        <v>0</v>
      </c>
      <c r="I60" s="246"/>
      <c r="J60" s="246"/>
      <c r="K60" s="246"/>
      <c r="L60" s="246"/>
      <c r="M60" s="246"/>
      <c r="N60" s="246"/>
      <c r="O60" s="246"/>
      <c r="P60" s="132"/>
    </row>
    <row r="61" spans="1:16" customFormat="1" ht="15" customHeight="1" x14ac:dyDescent="0.2">
      <c r="A61" s="257">
        <v>242</v>
      </c>
      <c r="B61" s="258" t="str">
        <f t="shared" si="2"/>
        <v>O.K.</v>
      </c>
      <c r="C61" s="266" t="s">
        <v>3090</v>
      </c>
      <c r="D61" s="250"/>
      <c r="E61" s="246">
        <f t="shared" si="3"/>
        <v>0</v>
      </c>
      <c r="F61" s="246">
        <f t="shared" si="4"/>
        <v>0</v>
      </c>
      <c r="G61" s="246">
        <f>IF(ABS('PR-RAS'!D235-SUM('PR-RAS'!D781:D787))&gt;0.001,1,0)</f>
        <v>0</v>
      </c>
      <c r="H61" s="246">
        <f>IF(ABS('PR-RAS'!E235-SUM('PR-RAS'!E781:E787))&gt;0.001,1,0)</f>
        <v>0</v>
      </c>
      <c r="I61" s="246"/>
      <c r="J61" s="246"/>
      <c r="K61" s="246"/>
      <c r="L61" s="246"/>
      <c r="M61" s="246"/>
      <c r="N61" s="246"/>
      <c r="O61" s="246"/>
      <c r="P61" s="132"/>
    </row>
    <row r="62" spans="1:16" customFormat="1" ht="15" customHeight="1" x14ac:dyDescent="0.2">
      <c r="A62" s="257">
        <v>243</v>
      </c>
      <c r="B62" s="258" t="str">
        <f t="shared" si="2"/>
        <v>O.K.</v>
      </c>
      <c r="C62" s="266" t="s">
        <v>3091</v>
      </c>
      <c r="D62" s="250"/>
      <c r="E62" s="246">
        <f t="shared" si="3"/>
        <v>0</v>
      </c>
      <c r="F62" s="246">
        <f t="shared" si="4"/>
        <v>0</v>
      </c>
      <c r="G62" s="246">
        <f>IF(ABS('PR-RAS'!D239-SUM('PR-RAS'!D788:D789))&gt;0.001,1,0)</f>
        <v>0</v>
      </c>
      <c r="H62" s="246">
        <f>IF(ABS('PR-RAS'!E239-SUM('PR-RAS'!E788:E789))&gt;0.001,1,0)</f>
        <v>0</v>
      </c>
      <c r="I62" s="246"/>
      <c r="J62" s="246"/>
      <c r="K62" s="246"/>
      <c r="L62" s="246"/>
      <c r="M62" s="246"/>
      <c r="N62" s="246"/>
      <c r="O62" s="246"/>
      <c r="P62" s="132"/>
    </row>
    <row r="63" spans="1:16" customFormat="1" ht="15" customHeight="1" x14ac:dyDescent="0.2">
      <c r="A63" s="257">
        <v>38</v>
      </c>
      <c r="B63" s="258" t="str">
        <f t="shared" si="2"/>
        <v>O.K.</v>
      </c>
      <c r="C63" s="266" t="s">
        <v>3092</v>
      </c>
      <c r="D63" s="250"/>
      <c r="E63" s="246">
        <f t="shared" si="3"/>
        <v>0</v>
      </c>
      <c r="F63" s="246">
        <f t="shared" si="4"/>
        <v>0</v>
      </c>
      <c r="G63" s="246">
        <f>IF(ABS('PR-RAS'!D245-SUM('PR-RAS'!D790:D798))&gt;0.001,1,0)</f>
        <v>0</v>
      </c>
      <c r="H63" s="246">
        <f>IF(ABS('PR-RAS'!E245-SUM('PR-RAS'!E790:E798))&gt;0.001,1,0)</f>
        <v>0</v>
      </c>
      <c r="I63" s="246"/>
      <c r="J63" s="246"/>
      <c r="K63" s="246"/>
      <c r="L63" s="246"/>
      <c r="M63" s="246"/>
      <c r="N63" s="246"/>
      <c r="O63" s="246"/>
      <c r="P63" s="132"/>
    </row>
    <row r="64" spans="1:16" customFormat="1" ht="15" customHeight="1" x14ac:dyDescent="0.2">
      <c r="A64" s="257">
        <v>39</v>
      </c>
      <c r="B64" s="258" t="str">
        <f t="shared" si="2"/>
        <v>O.K.</v>
      </c>
      <c r="C64" s="266" t="s">
        <v>3093</v>
      </c>
      <c r="D64" s="250"/>
      <c r="E64" s="246">
        <f t="shared" si="3"/>
        <v>0</v>
      </c>
      <c r="F64" s="246">
        <f t="shared" si="4"/>
        <v>0</v>
      </c>
      <c r="G64" s="246">
        <f>IF(ABS('PR-RAS'!D246-SUM('PR-RAS'!D799:D807))&gt;0.001,1,0)</f>
        <v>0</v>
      </c>
      <c r="H64" s="246">
        <f>IF(ABS('PR-RAS'!E246-SUM('PR-RAS'!E799:E807))&gt;0.001,1,0)</f>
        <v>0</v>
      </c>
      <c r="I64" s="246"/>
      <c r="J64" s="246"/>
      <c r="K64" s="246"/>
      <c r="L64" s="246"/>
      <c r="M64" s="246"/>
      <c r="N64" s="246"/>
      <c r="O64" s="246"/>
      <c r="P64" s="132"/>
    </row>
    <row r="65" spans="1:16" customFormat="1" ht="15" customHeight="1" x14ac:dyDescent="0.2">
      <c r="A65" s="257">
        <v>40</v>
      </c>
      <c r="B65" s="258" t="str">
        <f t="shared" si="2"/>
        <v>O.K.</v>
      </c>
      <c r="C65" s="266" t="s">
        <v>3094</v>
      </c>
      <c r="D65" s="250"/>
      <c r="E65" s="246">
        <f t="shared" si="3"/>
        <v>0</v>
      </c>
      <c r="F65" s="246">
        <f t="shared" si="4"/>
        <v>0</v>
      </c>
      <c r="G65" s="246">
        <f>IF(ABS('PR-RAS'!D256-SUM('PR-RAS'!D808:D810))&gt;0.001,1,0)</f>
        <v>0</v>
      </c>
      <c r="H65" s="246">
        <f>IF(ABS('PR-RAS'!E256-SUM('PR-RAS'!E808:E810))&gt;0.001,1,0)</f>
        <v>0</v>
      </c>
      <c r="I65" s="246"/>
      <c r="J65" s="246"/>
      <c r="K65" s="246"/>
      <c r="L65" s="246"/>
      <c r="M65" s="246"/>
      <c r="N65" s="246"/>
      <c r="O65" s="246"/>
      <c r="P65" s="132"/>
    </row>
    <row r="66" spans="1:16" customFormat="1" ht="15" customHeight="1" x14ac:dyDescent="0.2">
      <c r="A66" s="257">
        <v>41</v>
      </c>
      <c r="B66" s="258" t="str">
        <f t="shared" si="2"/>
        <v>O.K.</v>
      </c>
      <c r="C66" s="266" t="s">
        <v>3095</v>
      </c>
      <c r="D66" s="250"/>
      <c r="E66" s="246">
        <f t="shared" si="3"/>
        <v>0</v>
      </c>
      <c r="F66" s="246">
        <f t="shared" si="4"/>
        <v>0</v>
      </c>
      <c r="G66" s="246">
        <f>IF(ABS('PR-RAS'!D257-SUM('PR-RAS'!D811:D814))&gt;0.001,1,0)</f>
        <v>0</v>
      </c>
      <c r="H66" s="246">
        <f>IF(ABS('PR-RAS'!E257-SUM('PR-RAS'!E811:E814))&gt;0.001,1,0)</f>
        <v>0</v>
      </c>
      <c r="I66" s="246"/>
      <c r="J66" s="246"/>
      <c r="K66" s="246"/>
      <c r="L66" s="246"/>
      <c r="M66" s="246"/>
      <c r="N66" s="246"/>
      <c r="O66" s="246"/>
      <c r="P66" s="132"/>
    </row>
    <row r="67" spans="1:16" customFormat="1" ht="15" customHeight="1" x14ac:dyDescent="0.2">
      <c r="A67" s="257">
        <v>42</v>
      </c>
      <c r="B67" s="258" t="str">
        <f t="shared" si="2"/>
        <v>O.K.</v>
      </c>
      <c r="C67" s="266" t="s">
        <v>3096</v>
      </c>
      <c r="D67" s="250"/>
      <c r="E67" s="246">
        <f t="shared" si="3"/>
        <v>0</v>
      </c>
      <c r="F67" s="246">
        <f t="shared" si="4"/>
        <v>0</v>
      </c>
      <c r="G67" s="246">
        <f>IF(ABS('PR-RAS'!D260-SUM('PR-RAS'!D815:D823))&gt;0.001,1,0)</f>
        <v>0</v>
      </c>
      <c r="H67" s="246">
        <f>IF(ABS('PR-RAS'!E260-SUM('PR-RAS'!E815:E823))&gt;0.001,1,0)</f>
        <v>0</v>
      </c>
      <c r="I67" s="246"/>
      <c r="J67" s="246"/>
      <c r="K67" s="246"/>
      <c r="L67" s="246"/>
      <c r="M67" s="246"/>
      <c r="N67" s="246"/>
      <c r="O67" s="246"/>
      <c r="P67" s="132"/>
    </row>
    <row r="68" spans="1:16" customFormat="1" ht="15" customHeight="1" x14ac:dyDescent="0.2">
      <c r="A68" s="257">
        <v>43</v>
      </c>
      <c r="B68" s="258" t="str">
        <f t="shared" si="2"/>
        <v>O.K.</v>
      </c>
      <c r="C68" s="266" t="s">
        <v>3097</v>
      </c>
      <c r="D68" s="250"/>
      <c r="E68" s="246">
        <f t="shared" si="3"/>
        <v>0</v>
      </c>
      <c r="F68" s="246">
        <f t="shared" si="4"/>
        <v>0</v>
      </c>
      <c r="G68" s="246">
        <f>IF(ABS('PR-RAS'!D261-SUM('PR-RAS'!D824:D828))&gt;0.001,1,0)</f>
        <v>0</v>
      </c>
      <c r="H68" s="246">
        <f>IF(ABS('PR-RAS'!E261-SUM('PR-RAS'!E824:E828))&gt;0.001,1,0)</f>
        <v>0</v>
      </c>
      <c r="I68" s="246"/>
      <c r="J68" s="246"/>
      <c r="K68" s="246"/>
      <c r="L68" s="246"/>
      <c r="M68" s="246"/>
      <c r="N68" s="246"/>
      <c r="O68" s="246"/>
      <c r="P68" s="132"/>
    </row>
    <row r="69" spans="1:16" customFormat="1" ht="15" customHeight="1" x14ac:dyDescent="0.2">
      <c r="A69" s="257">
        <v>44</v>
      </c>
      <c r="B69" s="258" t="str">
        <f t="shared" si="2"/>
        <v>O.K.</v>
      </c>
      <c r="C69" s="266" t="s">
        <v>3098</v>
      </c>
      <c r="D69" s="250"/>
      <c r="E69" s="246">
        <f t="shared" si="3"/>
        <v>0</v>
      </c>
      <c r="F69" s="246">
        <f t="shared" si="4"/>
        <v>0</v>
      </c>
      <c r="G69" s="246">
        <f>IF(ROUND('PR-RAS'!D829,2)&gt;ROUND('PR-RAS'!D265,2),1,0)</f>
        <v>0</v>
      </c>
      <c r="H69" s="246">
        <f>IF(ROUND('PR-RAS'!E829,2)&gt;ROUND('PR-RAS'!E265,2),1,0)</f>
        <v>0</v>
      </c>
      <c r="I69" s="246"/>
      <c r="J69" s="246"/>
      <c r="K69" s="246"/>
      <c r="L69" s="246"/>
      <c r="M69" s="246"/>
      <c r="N69" s="246"/>
      <c r="O69" s="246"/>
      <c r="P69" s="132"/>
    </row>
    <row r="70" spans="1:16" customFormat="1" ht="15" customHeight="1" x14ac:dyDescent="0.2">
      <c r="A70" s="257">
        <v>45</v>
      </c>
      <c r="B70" s="258" t="str">
        <f t="shared" si="2"/>
        <v>O.K.</v>
      </c>
      <c r="C70" s="266" t="s">
        <v>3099</v>
      </c>
      <c r="D70" s="250"/>
      <c r="E70" s="246">
        <f t="shared" si="3"/>
        <v>0</v>
      </c>
      <c r="F70" s="246">
        <f t="shared" si="4"/>
        <v>0</v>
      </c>
      <c r="G70" s="246">
        <f>IF(ABS('PR-RAS'!D280-SUM('PR-RAS'!D830:D833))&gt;0.001,1,0)</f>
        <v>0</v>
      </c>
      <c r="H70" s="246">
        <f>IF(ABS('PR-RAS'!E280-SUM('PR-RAS'!E830:E833))&gt;0.001,1,0)</f>
        <v>0</v>
      </c>
      <c r="I70" s="246"/>
      <c r="J70" s="246"/>
      <c r="K70" s="246"/>
      <c r="L70" s="246"/>
      <c r="M70" s="246"/>
      <c r="N70" s="246"/>
      <c r="O70" s="246"/>
      <c r="P70" s="132"/>
    </row>
    <row r="71" spans="1:16" customFormat="1" ht="15" customHeight="1" x14ac:dyDescent="0.2">
      <c r="A71" s="257">
        <v>46</v>
      </c>
      <c r="B71" s="258" t="str">
        <f t="shared" si="2"/>
        <v>O.K.</v>
      </c>
      <c r="C71" s="266" t="s">
        <v>3100</v>
      </c>
      <c r="D71" s="250"/>
      <c r="E71" s="246">
        <f t="shared" si="3"/>
        <v>0</v>
      </c>
      <c r="F71" s="246">
        <f t="shared" si="4"/>
        <v>0</v>
      </c>
      <c r="G71" s="246">
        <f>IF(ABS('PR-RAS'!D281-SUM('PR-RAS'!D834:D838))&gt;0.001,1,0)</f>
        <v>0</v>
      </c>
      <c r="H71" s="246">
        <f>IF(ABS('PR-RAS'!E281-SUM('PR-RAS'!E834:E838))&gt;0.001,1,0)</f>
        <v>0</v>
      </c>
      <c r="I71" s="246"/>
      <c r="J71" s="246"/>
      <c r="K71" s="246"/>
      <c r="L71" s="246"/>
      <c r="M71" s="246"/>
      <c r="N71" s="246"/>
      <c r="O71" s="246"/>
      <c r="P71" s="132"/>
    </row>
    <row r="72" spans="1:16" customFormat="1" ht="15" customHeight="1" x14ac:dyDescent="0.2">
      <c r="A72" s="257">
        <v>47</v>
      </c>
      <c r="B72" s="258" t="str">
        <f t="shared" si="2"/>
        <v>O.K.</v>
      </c>
      <c r="C72" s="266" t="s">
        <v>3101</v>
      </c>
      <c r="D72" s="250"/>
      <c r="E72" s="246">
        <f t="shared" si="3"/>
        <v>0</v>
      </c>
      <c r="F72" s="246">
        <f t="shared" si="4"/>
        <v>0</v>
      </c>
      <c r="G72" s="246">
        <f>IF(ABS('PR-RAS'!D282-SUM('PR-RAS'!D839:D840))&gt;0.001,1,0)</f>
        <v>0</v>
      </c>
      <c r="H72" s="246">
        <f>IF(ABS('PR-RAS'!E282-SUM('PR-RAS'!E839:E840))&gt;0.001,1,0)</f>
        <v>0</v>
      </c>
      <c r="I72" s="246"/>
      <c r="J72" s="246"/>
      <c r="K72" s="246"/>
      <c r="L72" s="246"/>
      <c r="M72" s="246"/>
      <c r="N72" s="246"/>
      <c r="O72" s="246"/>
      <c r="P72" s="132"/>
    </row>
    <row r="73" spans="1:16" customFormat="1" ht="15" customHeight="1" x14ac:dyDescent="0.2">
      <c r="A73" s="257">
        <v>48</v>
      </c>
      <c r="B73" s="258" t="str">
        <f t="shared" si="2"/>
        <v>O.K.</v>
      </c>
      <c r="C73" s="266" t="s">
        <v>3102</v>
      </c>
      <c r="D73" s="250"/>
      <c r="E73" s="246">
        <f t="shared" si="3"/>
        <v>0</v>
      </c>
      <c r="F73" s="246">
        <f t="shared" si="4"/>
        <v>0</v>
      </c>
      <c r="G73" s="246">
        <f>IF(ABS('PR-RAS'!D283-SUM('PR-RAS'!D841:D842))&gt;0.001,1,0)</f>
        <v>0</v>
      </c>
      <c r="H73" s="246">
        <f>IF(ABS('PR-RAS'!E283-SUM('PR-RAS'!E841:E842))&gt;0.001,1,0)</f>
        <v>0</v>
      </c>
      <c r="I73" s="246"/>
      <c r="J73" s="246"/>
      <c r="K73" s="246"/>
      <c r="L73" s="246"/>
      <c r="M73" s="246"/>
      <c r="N73" s="246"/>
      <c r="O73" s="246"/>
      <c r="P73" s="132"/>
    </row>
    <row r="74" spans="1:16" customFormat="1" ht="15" customHeight="1" x14ac:dyDescent="0.2">
      <c r="A74" s="257">
        <v>244</v>
      </c>
      <c r="B74" s="258" t="str">
        <f t="shared" si="2"/>
        <v>O.K.</v>
      </c>
      <c r="C74" s="266" t="s">
        <v>3103</v>
      </c>
      <c r="D74" s="250"/>
      <c r="E74" s="246">
        <f t="shared" si="3"/>
        <v>0</v>
      </c>
      <c r="F74" s="246">
        <f t="shared" si="4"/>
        <v>0</v>
      </c>
      <c r="G74" s="246">
        <f>IF(ABS('PR-RAS'!D284-SUM('PR-RAS'!D843:D845))&gt;0.001,1,0)</f>
        <v>0</v>
      </c>
      <c r="H74" s="246">
        <f>IF(ABS('PR-RAS'!E284-SUM('PR-RAS'!E843:E845))&gt;0.001,1,0)</f>
        <v>0</v>
      </c>
      <c r="I74" s="246"/>
      <c r="J74" s="246"/>
      <c r="K74" s="246"/>
      <c r="L74" s="246"/>
      <c r="M74" s="246"/>
      <c r="N74" s="246"/>
      <c r="O74" s="246"/>
      <c r="P74" s="132"/>
    </row>
    <row r="75" spans="1:16" customFormat="1" ht="15" customHeight="1" x14ac:dyDescent="0.2">
      <c r="A75" s="257">
        <v>49</v>
      </c>
      <c r="B75" s="258" t="str">
        <f t="shared" si="2"/>
        <v>O.K.</v>
      </c>
      <c r="C75" s="267" t="s">
        <v>3104</v>
      </c>
      <c r="D75" s="250"/>
      <c r="E75" s="246">
        <f t="shared" si="3"/>
        <v>0</v>
      </c>
      <c r="F75" s="246">
        <f t="shared" si="4"/>
        <v>0</v>
      </c>
      <c r="G75" s="246">
        <f>IF(ROUND('PR-RAS'!D846,2)&gt;ROUND('PR-RAS'!D428,2),1,0)</f>
        <v>0</v>
      </c>
      <c r="H75" s="246">
        <f>IF(ROUND('PR-RAS'!E846,2)&gt;ROUND('PR-RAS'!E428,2),1,0)</f>
        <v>0</v>
      </c>
      <c r="I75" s="246"/>
      <c r="J75" s="246"/>
      <c r="K75" s="246"/>
      <c r="L75" s="246"/>
      <c r="M75" s="246"/>
      <c r="N75" s="246"/>
      <c r="O75" s="246"/>
      <c r="P75" s="132"/>
    </row>
    <row r="76" spans="1:16" customFormat="1" ht="15" customHeight="1" x14ac:dyDescent="0.2">
      <c r="A76" s="257">
        <v>50</v>
      </c>
      <c r="B76" s="258" t="str">
        <f t="shared" si="2"/>
        <v>O.K.</v>
      </c>
      <c r="C76" s="267" t="s">
        <v>3105</v>
      </c>
      <c r="D76" s="250"/>
      <c r="E76" s="246">
        <f t="shared" si="3"/>
        <v>0</v>
      </c>
      <c r="F76" s="246">
        <f t="shared" si="4"/>
        <v>0</v>
      </c>
      <c r="G76" s="246">
        <f>IF(ROUND('PR-RAS'!D847,2)&gt;ROUND('PR-RAS'!D431,2),1,0)</f>
        <v>0</v>
      </c>
      <c r="H76" s="246">
        <f>IF(ROUND('PR-RAS'!E847,2)&gt;ROUND('PR-RAS'!E431,2),1,0)</f>
        <v>0</v>
      </c>
      <c r="I76" s="246"/>
      <c r="J76" s="246"/>
      <c r="K76" s="246"/>
      <c r="L76" s="246"/>
      <c r="M76" s="246"/>
      <c r="N76" s="246"/>
      <c r="O76" s="246"/>
      <c r="P76" s="132"/>
    </row>
    <row r="77" spans="1:16" customFormat="1" ht="15" customHeight="1" x14ac:dyDescent="0.2">
      <c r="A77" s="257">
        <v>51</v>
      </c>
      <c r="B77" s="258" t="str">
        <f t="shared" si="2"/>
        <v>O.K.</v>
      </c>
      <c r="C77" s="267" t="s">
        <v>3106</v>
      </c>
      <c r="D77" s="250"/>
      <c r="E77" s="246">
        <f t="shared" si="3"/>
        <v>0</v>
      </c>
      <c r="F77" s="246">
        <f t="shared" si="4"/>
        <v>0</v>
      </c>
      <c r="G77" s="246">
        <f>IF(ROUND('PR-RAS'!D848,2)&gt;ROUND('PR-RAS'!D432,2),1,0)</f>
        <v>0</v>
      </c>
      <c r="H77" s="246">
        <f>IF(ROUND('PR-RAS'!E848,2)&gt;ROUND('PR-RAS'!E432,2),1,0)</f>
        <v>0</v>
      </c>
      <c r="I77" s="246"/>
      <c r="J77" s="246"/>
      <c r="K77" s="246"/>
      <c r="L77" s="246"/>
      <c r="M77" s="246"/>
      <c r="N77" s="246"/>
      <c r="O77" s="246"/>
      <c r="P77" s="132"/>
    </row>
    <row r="78" spans="1:16" customFormat="1" ht="15" customHeight="1" x14ac:dyDescent="0.2">
      <c r="A78" s="257">
        <v>52</v>
      </c>
      <c r="B78" s="258" t="str">
        <f t="shared" si="2"/>
        <v>O.K.</v>
      </c>
      <c r="C78" s="267" t="s">
        <v>3107</v>
      </c>
      <c r="D78" s="250"/>
      <c r="E78" s="246">
        <f t="shared" si="3"/>
        <v>0</v>
      </c>
      <c r="F78" s="246">
        <f t="shared" si="4"/>
        <v>0</v>
      </c>
      <c r="G78" s="246">
        <f>IF(ROUND('PR-RAS'!D849,2)&gt;ROUND('PR-RAS'!D433,2),1,0)</f>
        <v>0</v>
      </c>
      <c r="H78" s="246">
        <f>IF(ROUND('PR-RAS'!E849,2)&gt;ROUND('PR-RAS'!E433,2),1,0)</f>
        <v>0</v>
      </c>
      <c r="I78" s="246"/>
      <c r="J78" s="246"/>
      <c r="K78" s="246"/>
      <c r="L78" s="246"/>
      <c r="M78" s="246"/>
      <c r="N78" s="246"/>
      <c r="O78" s="246"/>
      <c r="P78" s="132"/>
    </row>
    <row r="79" spans="1:16" customFormat="1" ht="15" customHeight="1" x14ac:dyDescent="0.2">
      <c r="A79" s="257">
        <v>53</v>
      </c>
      <c r="B79" s="258" t="str">
        <f t="shared" si="2"/>
        <v>O.K.</v>
      </c>
      <c r="C79" s="267" t="s">
        <v>3108</v>
      </c>
      <c r="D79" s="250"/>
      <c r="E79" s="246">
        <f t="shared" si="3"/>
        <v>0</v>
      </c>
      <c r="F79" s="246">
        <f t="shared" si="4"/>
        <v>0</v>
      </c>
      <c r="G79" s="246">
        <f>IF(ABS('PR-RAS'!D434-SUM('PR-RAS'!D850:D851))&gt;0.001,1,0)</f>
        <v>0</v>
      </c>
      <c r="H79" s="246">
        <f>IF(ABS('PR-RAS'!E434-SUM('PR-RAS'!E850:E851))&gt;0.001,1,0)</f>
        <v>0</v>
      </c>
      <c r="I79" s="246"/>
      <c r="J79" s="246"/>
      <c r="K79" s="246"/>
      <c r="L79" s="246"/>
      <c r="M79" s="246"/>
      <c r="N79" s="246"/>
      <c r="O79" s="246"/>
      <c r="P79" s="132"/>
    </row>
    <row r="80" spans="1:16" customFormat="1" ht="15" customHeight="1" x14ac:dyDescent="0.2">
      <c r="A80" s="257">
        <v>54</v>
      </c>
      <c r="B80" s="258" t="str">
        <f t="shared" si="2"/>
        <v>O.K.</v>
      </c>
      <c r="C80" s="267" t="s">
        <v>3109</v>
      </c>
      <c r="D80" s="250"/>
      <c r="E80" s="246">
        <f t="shared" si="3"/>
        <v>0</v>
      </c>
      <c r="F80" s="246">
        <f t="shared" si="4"/>
        <v>0</v>
      </c>
      <c r="G80" s="246">
        <f>IF(ROUND('PR-RAS'!D852,2)&gt;ROUND('PR-RAS'!D436,2),1,0)</f>
        <v>0</v>
      </c>
      <c r="H80" s="246">
        <f>IF(ROUND('PR-RAS'!E852,2)&gt;ROUND('PR-RAS'!E436,2),1,0)</f>
        <v>0</v>
      </c>
      <c r="I80" s="246"/>
      <c r="J80" s="246"/>
      <c r="K80" s="246"/>
      <c r="L80" s="246"/>
      <c r="M80" s="246"/>
      <c r="N80" s="246"/>
      <c r="O80" s="246"/>
      <c r="P80" s="132"/>
    </row>
    <row r="81" spans="1:16" customFormat="1" ht="15" customHeight="1" x14ac:dyDescent="0.2">
      <c r="A81" s="257">
        <v>55</v>
      </c>
      <c r="B81" s="258" t="str">
        <f t="shared" si="2"/>
        <v>O.K.</v>
      </c>
      <c r="C81" s="267" t="s">
        <v>3110</v>
      </c>
      <c r="D81" s="250"/>
      <c r="E81" s="246">
        <f t="shared" si="3"/>
        <v>0</v>
      </c>
      <c r="F81" s="246">
        <f t="shared" si="4"/>
        <v>0</v>
      </c>
      <c r="G81" s="246">
        <f>IF(ROUND('PR-RAS'!D853,2)&gt;ROUND('PR-RAS'!D437,2),1,0)</f>
        <v>0</v>
      </c>
      <c r="H81" s="246">
        <f>IF(ROUND('PR-RAS'!E853,2)&gt;ROUND('PR-RAS'!E437,2),1,0)</f>
        <v>0</v>
      </c>
      <c r="I81" s="246"/>
      <c r="J81" s="246"/>
      <c r="K81" s="246"/>
      <c r="L81" s="246"/>
      <c r="M81" s="246"/>
      <c r="N81" s="246"/>
      <c r="O81" s="246"/>
      <c r="P81" s="132"/>
    </row>
    <row r="82" spans="1:16" customFormat="1" ht="15" customHeight="1" x14ac:dyDescent="0.2">
      <c r="A82" s="257">
        <v>56</v>
      </c>
      <c r="B82" s="258" t="str">
        <f t="shared" si="2"/>
        <v>O.K.</v>
      </c>
      <c r="C82" s="267" t="s">
        <v>3111</v>
      </c>
      <c r="D82" s="250"/>
      <c r="E82" s="246">
        <f t="shared" si="3"/>
        <v>0</v>
      </c>
      <c r="F82" s="246">
        <f t="shared" si="4"/>
        <v>0</v>
      </c>
      <c r="G82" s="246">
        <f>IF(ROUND('PR-RAS'!D854,2)&gt;ROUND('PR-RAS'!D438,2),1,0)</f>
        <v>0</v>
      </c>
      <c r="H82" s="246">
        <f>IF(ROUND('PR-RAS'!E854,2)&gt;ROUND('PR-RAS'!E438,2),1,0)</f>
        <v>0</v>
      </c>
      <c r="I82" s="246"/>
      <c r="J82" s="246"/>
      <c r="K82" s="246"/>
      <c r="L82" s="246"/>
      <c r="M82" s="246"/>
      <c r="N82" s="246"/>
      <c r="O82" s="246"/>
      <c r="P82" s="132"/>
    </row>
    <row r="83" spans="1:16" customFormat="1" ht="15" customHeight="1" x14ac:dyDescent="0.2">
      <c r="A83" s="257">
        <v>57</v>
      </c>
      <c r="B83" s="258" t="str">
        <f t="shared" si="2"/>
        <v>O.K.</v>
      </c>
      <c r="C83" s="267" t="s">
        <v>3112</v>
      </c>
      <c r="D83" s="250"/>
      <c r="E83" s="246">
        <f t="shared" si="3"/>
        <v>0</v>
      </c>
      <c r="F83" s="246">
        <f t="shared" si="4"/>
        <v>0</v>
      </c>
      <c r="G83" s="246">
        <f>IF(ABS('PR-RAS'!D443-SUM('PR-RAS'!D855:D856))&gt;0.001,1,0)</f>
        <v>0</v>
      </c>
      <c r="H83" s="246">
        <f>IF(ABS('PR-RAS'!E443-SUM('PR-RAS'!E855:E856))&gt;0.001,1,0)</f>
        <v>0</v>
      </c>
      <c r="I83" s="246"/>
      <c r="J83" s="246"/>
      <c r="K83" s="246"/>
      <c r="L83" s="246"/>
      <c r="M83" s="246"/>
      <c r="N83" s="246"/>
      <c r="O83" s="246"/>
      <c r="P83" s="132"/>
    </row>
    <row r="84" spans="1:16" customFormat="1" ht="15" customHeight="1" x14ac:dyDescent="0.2">
      <c r="A84" s="257">
        <v>58</v>
      </c>
      <c r="B84" s="258" t="str">
        <f t="shared" ref="B84:B147" si="5">IF(E84=1,"Pogreška",IF(F84=1,"Provjera","O.K."))</f>
        <v>O.K.</v>
      </c>
      <c r="C84" s="267" t="s">
        <v>3113</v>
      </c>
      <c r="D84" s="250"/>
      <c r="E84" s="246">
        <f t="shared" ref="E84:E147" si="6">MAX(G84:K84)</f>
        <v>0</v>
      </c>
      <c r="F84" s="246">
        <f t="shared" ref="F84:F147" si="7">MAX(L84:O84)</f>
        <v>0</v>
      </c>
      <c r="G84" s="246">
        <f>IF(ABS('PR-RAS'!D444-SUM('PR-RAS'!D857:D858))&gt;0.001,1,0)</f>
        <v>0</v>
      </c>
      <c r="H84" s="246">
        <f>IF(ABS('PR-RAS'!E444-SUM('PR-RAS'!E857:E858))&gt;0.001,1,0)</f>
        <v>0</v>
      </c>
      <c r="I84" s="246"/>
      <c r="J84" s="246"/>
      <c r="K84" s="246"/>
      <c r="L84" s="246"/>
      <c r="M84" s="246"/>
      <c r="N84" s="246"/>
      <c r="O84" s="246"/>
      <c r="P84" s="132"/>
    </row>
    <row r="85" spans="1:16" customFormat="1" ht="15" customHeight="1" x14ac:dyDescent="0.2">
      <c r="A85" s="257">
        <v>59</v>
      </c>
      <c r="B85" s="258" t="str">
        <f t="shared" si="5"/>
        <v>O.K.</v>
      </c>
      <c r="C85" s="266" t="s">
        <v>3114</v>
      </c>
      <c r="D85" s="250"/>
      <c r="E85" s="246">
        <f t="shared" si="6"/>
        <v>0</v>
      </c>
      <c r="F85" s="246">
        <f t="shared" si="7"/>
        <v>0</v>
      </c>
      <c r="G85" s="246">
        <f>IF(ABS('PR-RAS'!D448-SUM('PR-RAS'!D859:D860))&gt;0.001,1,0)</f>
        <v>0</v>
      </c>
      <c r="H85" s="246">
        <f>IF(ABS('PR-RAS'!E448-SUM('PR-RAS'!E859:E860))&gt;0.001,1,0)</f>
        <v>0</v>
      </c>
      <c r="I85" s="246"/>
      <c r="J85" s="246"/>
      <c r="K85" s="246"/>
      <c r="L85" s="246"/>
      <c r="M85" s="246"/>
      <c r="N85" s="246"/>
      <c r="O85" s="246"/>
      <c r="P85" s="132"/>
    </row>
    <row r="86" spans="1:16" customFormat="1" ht="15" customHeight="1" x14ac:dyDescent="0.2">
      <c r="A86" s="257">
        <v>60</v>
      </c>
      <c r="B86" s="258" t="str">
        <f t="shared" si="5"/>
        <v>O.K.</v>
      </c>
      <c r="C86" s="267" t="s">
        <v>3115</v>
      </c>
      <c r="D86" s="250"/>
      <c r="E86" s="246">
        <f t="shared" si="6"/>
        <v>0</v>
      </c>
      <c r="F86" s="246">
        <f t="shared" si="7"/>
        <v>0</v>
      </c>
      <c r="G86" s="246">
        <f>IF(ABS('PR-RAS'!D449-SUM('PR-RAS'!D861:D862))&gt;0.001,1,0)</f>
        <v>0</v>
      </c>
      <c r="H86" s="246">
        <f>IF(ABS('PR-RAS'!E449-SUM('PR-RAS'!E861:E862))&gt;0.001,1,0)</f>
        <v>0</v>
      </c>
      <c r="I86" s="246"/>
      <c r="J86" s="246"/>
      <c r="K86" s="246"/>
      <c r="L86" s="246"/>
      <c r="M86" s="246"/>
      <c r="N86" s="246"/>
      <c r="O86" s="246"/>
      <c r="P86" s="132"/>
    </row>
    <row r="87" spans="1:16" customFormat="1" ht="15" customHeight="1" x14ac:dyDescent="0.2">
      <c r="A87" s="257">
        <v>61</v>
      </c>
      <c r="B87" s="258" t="str">
        <f t="shared" si="5"/>
        <v>O.K.</v>
      </c>
      <c r="C87" s="267" t="s">
        <v>3116</v>
      </c>
      <c r="D87" s="250"/>
      <c r="E87" s="246">
        <f t="shared" si="6"/>
        <v>0</v>
      </c>
      <c r="F87" s="246">
        <f t="shared" si="7"/>
        <v>0</v>
      </c>
      <c r="G87" s="246">
        <f>IF(ABS('PR-RAS'!D450-SUM('PR-RAS'!D863:D864))&gt;0.001,1,0)</f>
        <v>0</v>
      </c>
      <c r="H87" s="246">
        <f>IF(ABS('PR-RAS'!E450-SUM('PR-RAS'!E863:E864))&gt;0.001,1,0)</f>
        <v>0</v>
      </c>
      <c r="I87" s="246"/>
      <c r="J87" s="246"/>
      <c r="K87" s="246"/>
      <c r="L87" s="246"/>
      <c r="M87" s="246"/>
      <c r="N87" s="246"/>
      <c r="O87" s="246"/>
      <c r="P87" s="132"/>
    </row>
    <row r="88" spans="1:16" customFormat="1" ht="15" customHeight="1" x14ac:dyDescent="0.2">
      <c r="A88" s="257">
        <v>62</v>
      </c>
      <c r="B88" s="258" t="str">
        <f t="shared" si="5"/>
        <v>O.K.</v>
      </c>
      <c r="C88" s="267" t="s">
        <v>3117</v>
      </c>
      <c r="D88" s="250"/>
      <c r="E88" s="246">
        <f t="shared" si="6"/>
        <v>0</v>
      </c>
      <c r="F88" s="246">
        <f t="shared" si="7"/>
        <v>0</v>
      </c>
      <c r="G88" s="246">
        <f>IF(ABS('PR-RAS'!D451-SUM('PR-RAS'!D865:D866))&gt;0.001,1,0)</f>
        <v>0</v>
      </c>
      <c r="H88" s="246">
        <f>IF(ABS('PR-RAS'!E451-SUM('PR-RAS'!E865:E866))&gt;0.001,1,0)</f>
        <v>0</v>
      </c>
      <c r="I88" s="246"/>
      <c r="J88" s="246"/>
      <c r="K88" s="246"/>
      <c r="L88" s="246"/>
      <c r="M88" s="246"/>
      <c r="N88" s="246"/>
      <c r="O88" s="246"/>
      <c r="P88" s="132"/>
    </row>
    <row r="89" spans="1:16" customFormat="1" ht="15" customHeight="1" x14ac:dyDescent="0.2">
      <c r="A89" s="257">
        <v>63</v>
      </c>
      <c r="B89" s="258" t="str">
        <f t="shared" si="5"/>
        <v>O.K.</v>
      </c>
      <c r="C89" s="267" t="s">
        <v>3118</v>
      </c>
      <c r="D89" s="250"/>
      <c r="E89" s="246">
        <f t="shared" si="6"/>
        <v>0</v>
      </c>
      <c r="F89" s="246">
        <f t="shared" si="7"/>
        <v>0</v>
      </c>
      <c r="G89" s="246">
        <f>IF(ABS('PR-RAS'!D452-SUM('PR-RAS'!D867:D868))&gt;0.001,1,0)</f>
        <v>0</v>
      </c>
      <c r="H89" s="246">
        <f>IF(ABS('PR-RAS'!E452-SUM('PR-RAS'!E867:E868))&gt;0.001,1,0)</f>
        <v>0</v>
      </c>
      <c r="I89" s="246"/>
      <c r="J89" s="246"/>
      <c r="K89" s="246"/>
      <c r="L89" s="246"/>
      <c r="M89" s="246"/>
      <c r="N89" s="246"/>
      <c r="O89" s="246"/>
      <c r="P89" s="132"/>
    </row>
    <row r="90" spans="1:16" customFormat="1" ht="15" customHeight="1" x14ac:dyDescent="0.2">
      <c r="A90" s="257">
        <v>64</v>
      </c>
      <c r="B90" s="258" t="str">
        <f t="shared" si="5"/>
        <v>O.K.</v>
      </c>
      <c r="C90" s="267" t="s">
        <v>3119</v>
      </c>
      <c r="D90" s="250"/>
      <c r="E90" s="246">
        <f t="shared" si="6"/>
        <v>0</v>
      </c>
      <c r="F90" s="246">
        <f t="shared" si="7"/>
        <v>0</v>
      </c>
      <c r="G90" s="246">
        <f>IF(ABS('PR-RAS'!D453-SUM('PR-RAS'!D869:D870))&gt;0.001,1,0)</f>
        <v>0</v>
      </c>
      <c r="H90" s="246">
        <f>IF(ABS('PR-RAS'!E453-SUM('PR-RAS'!E869:E870))&gt;0.001,1,0)</f>
        <v>0</v>
      </c>
      <c r="I90" s="246"/>
      <c r="J90" s="246"/>
      <c r="K90" s="246"/>
      <c r="L90" s="246"/>
      <c r="M90" s="246"/>
      <c r="N90" s="246"/>
      <c r="O90" s="246"/>
      <c r="P90" s="132"/>
    </row>
    <row r="91" spans="1:16" customFormat="1" ht="15" customHeight="1" x14ac:dyDescent="0.2">
      <c r="A91" s="257">
        <v>65</v>
      </c>
      <c r="B91" s="258" t="str">
        <f t="shared" si="5"/>
        <v>O.K.</v>
      </c>
      <c r="C91" s="267" t="s">
        <v>3120</v>
      </c>
      <c r="D91" s="250"/>
      <c r="E91" s="246">
        <f t="shared" si="6"/>
        <v>0</v>
      </c>
      <c r="F91" s="246">
        <f t="shared" si="7"/>
        <v>0</v>
      </c>
      <c r="G91" s="246">
        <f>IF(ABS('PR-RAS'!D454-SUM('PR-RAS'!D871:D872))&gt;0.001,1,0)</f>
        <v>0</v>
      </c>
      <c r="H91" s="246">
        <f>IF(ABS('PR-RAS'!E454-SUM('PR-RAS'!E871:E872))&gt;0.001,1,0)</f>
        <v>0</v>
      </c>
      <c r="I91" s="246"/>
      <c r="J91" s="246"/>
      <c r="K91" s="246"/>
      <c r="L91" s="246"/>
      <c r="M91" s="246"/>
      <c r="N91" s="246"/>
      <c r="O91" s="246"/>
      <c r="P91" s="132"/>
    </row>
    <row r="92" spans="1:16" customFormat="1" ht="15" customHeight="1" x14ac:dyDescent="0.2">
      <c r="A92" s="257">
        <v>66</v>
      </c>
      <c r="B92" s="258" t="str">
        <f t="shared" si="5"/>
        <v>O.K.</v>
      </c>
      <c r="C92" s="266" t="s">
        <v>3121</v>
      </c>
      <c r="D92" s="250"/>
      <c r="E92" s="246">
        <f t="shared" si="6"/>
        <v>0</v>
      </c>
      <c r="F92" s="246">
        <f t="shared" si="7"/>
        <v>0</v>
      </c>
      <c r="G92" s="246">
        <f>IF(ROUND('PR-RAS'!D873,2)&gt;ROUND('PR-RAS'!D470,2),1,0)</f>
        <v>0</v>
      </c>
      <c r="H92" s="246">
        <f>IF(ROUND('PR-RAS'!E873,2)&gt;ROUND('PR-RAS'!E470,2),1,0)</f>
        <v>0</v>
      </c>
      <c r="I92" s="246"/>
      <c r="J92" s="246"/>
      <c r="K92" s="246"/>
      <c r="L92" s="246"/>
      <c r="M92" s="246"/>
      <c r="N92" s="246"/>
      <c r="O92" s="246"/>
      <c r="P92" s="132"/>
    </row>
    <row r="93" spans="1:16" customFormat="1" ht="15" customHeight="1" x14ac:dyDescent="0.2">
      <c r="A93" s="257">
        <v>67</v>
      </c>
      <c r="B93" s="258" t="str">
        <f t="shared" si="5"/>
        <v>O.K.</v>
      </c>
      <c r="C93" s="266" t="s">
        <v>3122</v>
      </c>
      <c r="D93" s="250"/>
      <c r="E93" s="246">
        <f t="shared" si="6"/>
        <v>0</v>
      </c>
      <c r="F93" s="246">
        <f t="shared" si="7"/>
        <v>0</v>
      </c>
      <c r="G93" s="246">
        <f>IF(ROUND('PR-RAS'!D874,2)&gt;ROUND('PR-RAS'!D486,2),1,0)</f>
        <v>0</v>
      </c>
      <c r="H93" s="246">
        <f>IF(ROUND('PR-RAS'!E874,2)&gt;ROUND('PR-RAS'!E486,2),1,0)</f>
        <v>0</v>
      </c>
      <c r="I93" s="246"/>
      <c r="J93" s="246"/>
      <c r="K93" s="246"/>
      <c r="L93" s="246"/>
      <c r="M93" s="246"/>
      <c r="N93" s="246"/>
      <c r="O93" s="246"/>
      <c r="P93" s="132"/>
    </row>
    <row r="94" spans="1:16" customFormat="1" ht="15" customHeight="1" x14ac:dyDescent="0.2">
      <c r="A94" s="257">
        <v>68</v>
      </c>
      <c r="B94" s="258" t="str">
        <f t="shared" si="5"/>
        <v>O.K.</v>
      </c>
      <c r="C94" s="266" t="s">
        <v>3123</v>
      </c>
      <c r="D94" s="250"/>
      <c r="E94" s="246">
        <f t="shared" si="6"/>
        <v>0</v>
      </c>
      <c r="F94" s="246">
        <f t="shared" si="7"/>
        <v>0</v>
      </c>
      <c r="G94" s="246">
        <f>IF(ROUND('PR-RAS'!D875,2)&gt;ROUND('PR-RAS'!D487,2),1,0)</f>
        <v>0</v>
      </c>
      <c r="H94" s="246">
        <f>IF(ROUND('PR-RAS'!E875,2)&gt;ROUND('PR-RAS'!E487,2),1,0)</f>
        <v>0</v>
      </c>
      <c r="I94" s="246"/>
      <c r="J94" s="246"/>
      <c r="K94" s="246"/>
      <c r="L94" s="246"/>
      <c r="M94" s="246"/>
      <c r="N94" s="246"/>
      <c r="O94" s="246"/>
      <c r="P94" s="132"/>
    </row>
    <row r="95" spans="1:16" customFormat="1" ht="15" customHeight="1" x14ac:dyDescent="0.2">
      <c r="A95" s="257">
        <v>69</v>
      </c>
      <c r="B95" s="258" t="str">
        <f t="shared" si="5"/>
        <v>O.K.</v>
      </c>
      <c r="C95" s="266" t="s">
        <v>3124</v>
      </c>
      <c r="D95" s="250"/>
      <c r="E95" s="246">
        <f t="shared" si="6"/>
        <v>0</v>
      </c>
      <c r="F95" s="246">
        <f t="shared" si="7"/>
        <v>0</v>
      </c>
      <c r="G95" s="246">
        <f>IF(ROUND('PR-RAS'!D876,2)&gt;ROUND('PR-RAS'!D488,2),1,0)</f>
        <v>0</v>
      </c>
      <c r="H95" s="246">
        <f>IF(ROUND('PR-RAS'!E876,2)&gt;ROUND('PR-RAS'!E488,2),1,0)</f>
        <v>0</v>
      </c>
      <c r="I95" s="246"/>
      <c r="J95" s="246"/>
      <c r="K95" s="246"/>
      <c r="L95" s="246"/>
      <c r="M95" s="246"/>
      <c r="N95" s="246"/>
      <c r="O95" s="246"/>
      <c r="P95" s="132"/>
    </row>
    <row r="96" spans="1:16" customFormat="1" ht="15" customHeight="1" x14ac:dyDescent="0.2">
      <c r="A96" s="257">
        <v>70</v>
      </c>
      <c r="B96" s="258" t="str">
        <f t="shared" si="5"/>
        <v>O.K.</v>
      </c>
      <c r="C96" s="266" t="s">
        <v>3125</v>
      </c>
      <c r="D96" s="250"/>
      <c r="E96" s="246">
        <f t="shared" si="6"/>
        <v>0</v>
      </c>
      <c r="F96" s="246">
        <f t="shared" si="7"/>
        <v>0</v>
      </c>
      <c r="G96" s="246">
        <f>IF(ROUND('PR-RAS'!D877,2)&gt;ROUND('PR-RAS'!D489,2),1,0)</f>
        <v>0</v>
      </c>
      <c r="H96" s="246">
        <f>IF(ROUND('PR-RAS'!E877,2)&gt;ROUND('PR-RAS'!E489,2),1,0)</f>
        <v>0</v>
      </c>
      <c r="I96" s="246"/>
      <c r="J96" s="246"/>
      <c r="K96" s="246"/>
      <c r="L96" s="246"/>
      <c r="M96" s="246"/>
      <c r="N96" s="246"/>
      <c r="O96" s="246"/>
      <c r="P96" s="132"/>
    </row>
    <row r="97" spans="1:16" customFormat="1" ht="15" customHeight="1" x14ac:dyDescent="0.2">
      <c r="A97" s="257">
        <v>71</v>
      </c>
      <c r="B97" s="258" t="str">
        <f t="shared" si="5"/>
        <v>O.K.</v>
      </c>
      <c r="C97" s="266" t="s">
        <v>3126</v>
      </c>
      <c r="D97" s="250"/>
      <c r="E97" s="246">
        <f t="shared" si="6"/>
        <v>0</v>
      </c>
      <c r="F97" s="246">
        <f t="shared" si="7"/>
        <v>0</v>
      </c>
      <c r="G97" s="246">
        <f>IF(ROUND(SUM('PR-RAS'!D878:D880),2)&gt;ROUND('PR-RAS'!D491,2),1,0)</f>
        <v>0</v>
      </c>
      <c r="H97" s="246">
        <f>IF(ROUND(SUM('PR-RAS'!E878:E880),2)&gt;ROUND('PR-RAS'!E491,2),1,0)</f>
        <v>0</v>
      </c>
      <c r="I97" s="246"/>
      <c r="J97" s="246"/>
      <c r="K97" s="246"/>
      <c r="L97" s="246"/>
      <c r="M97" s="246"/>
      <c r="N97" s="246"/>
      <c r="O97" s="246"/>
      <c r="P97" s="132"/>
    </row>
    <row r="98" spans="1:16" customFormat="1" ht="15" customHeight="1" x14ac:dyDescent="0.2">
      <c r="A98" s="257">
        <v>72</v>
      </c>
      <c r="B98" s="258" t="str">
        <f t="shared" si="5"/>
        <v>O.K.</v>
      </c>
      <c r="C98" s="266" t="s">
        <v>3127</v>
      </c>
      <c r="D98" s="250"/>
      <c r="E98" s="246">
        <f t="shared" si="6"/>
        <v>0</v>
      </c>
      <c r="F98" s="246">
        <f t="shared" si="7"/>
        <v>0</v>
      </c>
      <c r="G98" s="246">
        <f>IF(ROUND('PR-RAS'!D881,2)&gt;ROUND('PR-RAS'!D492,2),1,0)</f>
        <v>0</v>
      </c>
      <c r="H98" s="246">
        <f>IF(ROUND('PR-RAS'!E881,2)&gt;ROUND('PR-RAS'!E492,2),1,0)</f>
        <v>0</v>
      </c>
      <c r="I98" s="246"/>
      <c r="J98" s="246"/>
      <c r="K98" s="246"/>
      <c r="L98" s="246"/>
      <c r="M98" s="246"/>
      <c r="N98" s="246"/>
      <c r="O98" s="246"/>
      <c r="P98" s="132"/>
    </row>
    <row r="99" spans="1:16" customFormat="1" ht="15" customHeight="1" x14ac:dyDescent="0.2">
      <c r="A99" s="257">
        <v>73</v>
      </c>
      <c r="B99" s="258" t="str">
        <f t="shared" si="5"/>
        <v>O.K.</v>
      </c>
      <c r="C99" s="266" t="s">
        <v>3128</v>
      </c>
      <c r="D99" s="250"/>
      <c r="E99" s="246">
        <f t="shared" si="6"/>
        <v>0</v>
      </c>
      <c r="F99" s="246">
        <f t="shared" si="7"/>
        <v>0</v>
      </c>
      <c r="G99" s="246">
        <f>IF(ROUND(SUM('PR-RAS'!D882:D883),2)&gt;ROUND('PR-RAS'!D493,2),1,0)</f>
        <v>0</v>
      </c>
      <c r="H99" s="246">
        <f>IF(ROUND(SUM('PR-RAS'!E882:E883),2)&gt;ROUND('PR-RAS'!E493,2),1,0)</f>
        <v>0</v>
      </c>
      <c r="I99" s="246"/>
      <c r="J99" s="246"/>
      <c r="K99" s="246"/>
      <c r="L99" s="246"/>
      <c r="M99" s="246"/>
      <c r="N99" s="246"/>
      <c r="O99" s="246"/>
      <c r="P99" s="132"/>
    </row>
    <row r="100" spans="1:16" customFormat="1" ht="15" customHeight="1" x14ac:dyDescent="0.2">
      <c r="A100" s="257">
        <v>74</v>
      </c>
      <c r="B100" s="258" t="str">
        <f t="shared" si="5"/>
        <v>O.K.</v>
      </c>
      <c r="C100" s="266" t="s">
        <v>3129</v>
      </c>
      <c r="D100" s="250"/>
      <c r="E100" s="246">
        <f t="shared" si="6"/>
        <v>0</v>
      </c>
      <c r="F100" s="246">
        <f t="shared" si="7"/>
        <v>0</v>
      </c>
      <c r="G100" s="246">
        <f>IF(ROUND('PR-RAS'!D884,2)&gt;ROUND('PR-RAS'!D494,2),1,0)</f>
        <v>0</v>
      </c>
      <c r="H100" s="246">
        <f>IF(ROUND('PR-RAS'!E884,2)&gt;ROUND('PR-RAS'!E494,2),1,0)</f>
        <v>0</v>
      </c>
      <c r="I100" s="246"/>
      <c r="J100" s="246"/>
      <c r="K100" s="246"/>
      <c r="L100" s="246"/>
      <c r="M100" s="246"/>
      <c r="N100" s="246"/>
      <c r="O100" s="246"/>
      <c r="P100" s="132"/>
    </row>
    <row r="101" spans="1:16" customFormat="1" ht="15" customHeight="1" x14ac:dyDescent="0.2">
      <c r="A101" s="257">
        <v>75</v>
      </c>
      <c r="B101" s="258" t="str">
        <f t="shared" si="5"/>
        <v>O.K.</v>
      </c>
      <c r="C101" s="266" t="s">
        <v>3130</v>
      </c>
      <c r="D101" s="250"/>
      <c r="E101" s="246">
        <f t="shared" si="6"/>
        <v>0</v>
      </c>
      <c r="F101" s="246">
        <f t="shared" si="7"/>
        <v>0</v>
      </c>
      <c r="G101" s="246">
        <f>IF(ROUND(SUM('PR-RAS'!D885:D887),2)&gt;ROUND('PR-RAS'!D496,2),1,0)</f>
        <v>0</v>
      </c>
      <c r="H101" s="246">
        <f>IF(ROUND(SUM('PR-RAS'!E885:E887),2)&gt;ROUND('PR-RAS'!E496,2),1,0)</f>
        <v>0</v>
      </c>
      <c r="I101" s="246"/>
      <c r="J101" s="246"/>
      <c r="K101" s="246"/>
      <c r="L101" s="246"/>
      <c r="M101" s="246"/>
      <c r="N101" s="246"/>
      <c r="O101" s="246"/>
      <c r="P101" s="132"/>
    </row>
    <row r="102" spans="1:16" customFormat="1" ht="15" customHeight="1" x14ac:dyDescent="0.2">
      <c r="A102" s="257">
        <v>76</v>
      </c>
      <c r="B102" s="258" t="str">
        <f t="shared" si="5"/>
        <v>O.K.</v>
      </c>
      <c r="C102" s="266" t="s">
        <v>3131</v>
      </c>
      <c r="D102" s="250"/>
      <c r="E102" s="246">
        <f t="shared" si="6"/>
        <v>0</v>
      </c>
      <c r="F102" s="246">
        <f t="shared" si="7"/>
        <v>0</v>
      </c>
      <c r="G102" s="246">
        <f>IF(ROUND('PR-RAS'!D888,2)&gt;ROUND('PR-RAS'!D497,2),1,0)</f>
        <v>0</v>
      </c>
      <c r="H102" s="246">
        <f>IF(ROUND('PR-RAS'!E888,2)&gt;ROUND('PR-RAS'!E497,2),1,0)</f>
        <v>0</v>
      </c>
      <c r="I102" s="246"/>
      <c r="J102" s="246"/>
      <c r="K102" s="246"/>
      <c r="L102" s="246"/>
      <c r="M102" s="246"/>
      <c r="N102" s="246"/>
      <c r="O102" s="246"/>
      <c r="P102" s="132"/>
    </row>
    <row r="103" spans="1:16" customFormat="1" ht="15" customHeight="1" x14ac:dyDescent="0.2">
      <c r="A103" s="257">
        <v>77</v>
      </c>
      <c r="B103" s="258" t="str">
        <f t="shared" si="5"/>
        <v>O.K.</v>
      </c>
      <c r="C103" s="266" t="s">
        <v>3132</v>
      </c>
      <c r="D103" s="250"/>
      <c r="E103" s="246">
        <f t="shared" si="6"/>
        <v>0</v>
      </c>
      <c r="F103" s="246">
        <f t="shared" si="7"/>
        <v>0</v>
      </c>
      <c r="G103" s="246">
        <f>IF(ROUND(SUM('PR-RAS'!D889:D890),2)&gt;ROUND('PR-RAS'!D498,2),1,0)</f>
        <v>0</v>
      </c>
      <c r="H103" s="246">
        <f>IF(ROUND(SUM('PR-RAS'!E889:E890),2)&gt;ROUND('PR-RAS'!E498,2),1,0)</f>
        <v>0</v>
      </c>
      <c r="I103" s="246"/>
      <c r="J103" s="246"/>
      <c r="K103" s="246"/>
      <c r="L103" s="246"/>
      <c r="M103" s="246"/>
      <c r="N103" s="246"/>
      <c r="O103" s="246"/>
      <c r="P103" s="132"/>
    </row>
    <row r="104" spans="1:16" customFormat="1" ht="15" customHeight="1" x14ac:dyDescent="0.2">
      <c r="A104" s="257">
        <v>78</v>
      </c>
      <c r="B104" s="258" t="str">
        <f t="shared" si="5"/>
        <v>O.K.</v>
      </c>
      <c r="C104" s="266" t="s">
        <v>3133</v>
      </c>
      <c r="D104" s="250"/>
      <c r="E104" s="246">
        <f t="shared" si="6"/>
        <v>0</v>
      </c>
      <c r="F104" s="246">
        <f t="shared" si="7"/>
        <v>0</v>
      </c>
      <c r="G104" s="246">
        <f>IF(ROUND(SUM('PR-RAS'!D891:D893),2)&gt;ROUND('PR-RAS'!D499,2),1,0)</f>
        <v>0</v>
      </c>
      <c r="H104" s="246">
        <f>IF(ROUND(SUM('PR-RAS'!E891:E893),2)&gt;ROUND('PR-RAS'!E499,2),1,0)</f>
        <v>0</v>
      </c>
      <c r="I104" s="246"/>
      <c r="J104" s="246"/>
      <c r="K104" s="246"/>
      <c r="L104" s="246"/>
      <c r="M104" s="246"/>
      <c r="N104" s="246"/>
      <c r="O104" s="246"/>
      <c r="P104" s="132"/>
    </row>
    <row r="105" spans="1:16" customFormat="1" ht="15" customHeight="1" x14ac:dyDescent="0.2">
      <c r="A105" s="257">
        <v>79</v>
      </c>
      <c r="B105" s="258" t="str">
        <f t="shared" si="5"/>
        <v>O.K.</v>
      </c>
      <c r="C105" s="266" t="s">
        <v>3134</v>
      </c>
      <c r="D105" s="250"/>
      <c r="E105" s="246">
        <f t="shared" si="6"/>
        <v>0</v>
      </c>
      <c r="F105" s="246">
        <f t="shared" si="7"/>
        <v>0</v>
      </c>
      <c r="G105" s="246">
        <f>IF(ROUND('PR-RAS'!D894,2)&gt;ROUND('PR-RAS'!D500,2),1,0)</f>
        <v>0</v>
      </c>
      <c r="H105" s="246">
        <f>IF(ROUND('PR-RAS'!E894,2)&gt;ROUND('PR-RAS'!E500,2),1,0)</f>
        <v>0</v>
      </c>
      <c r="I105" s="246"/>
      <c r="J105" s="246"/>
      <c r="K105" s="246"/>
      <c r="L105" s="246"/>
      <c r="M105" s="246"/>
      <c r="N105" s="246"/>
      <c r="O105" s="246"/>
      <c r="P105" s="132"/>
    </row>
    <row r="106" spans="1:16" customFormat="1" ht="15" customHeight="1" x14ac:dyDescent="0.2">
      <c r="A106" s="257">
        <v>80</v>
      </c>
      <c r="B106" s="258" t="str">
        <f t="shared" si="5"/>
        <v>O.K.</v>
      </c>
      <c r="C106" s="266" t="s">
        <v>3135</v>
      </c>
      <c r="D106" s="250"/>
      <c r="E106" s="246">
        <f t="shared" si="6"/>
        <v>0</v>
      </c>
      <c r="F106" s="246">
        <f t="shared" si="7"/>
        <v>0</v>
      </c>
      <c r="G106" s="246">
        <f>IF(ROUND(SUM('PR-RAS'!D895:D896),2)&gt;ROUND('PR-RAS'!D501,2),1,0)</f>
        <v>0</v>
      </c>
      <c r="H106" s="246">
        <f>IF(ROUND(SUM('PR-RAS'!E895:E896),2)&gt;ROUND('PR-RAS'!E501,2),1,0)</f>
        <v>0</v>
      </c>
      <c r="I106" s="246"/>
      <c r="J106" s="246"/>
      <c r="K106" s="246"/>
      <c r="L106" s="246"/>
      <c r="M106" s="246"/>
      <c r="N106" s="246"/>
      <c r="O106" s="246"/>
      <c r="P106" s="132"/>
    </row>
    <row r="107" spans="1:16" customFormat="1" ht="15" customHeight="1" x14ac:dyDescent="0.2">
      <c r="A107" s="257">
        <v>81</v>
      </c>
      <c r="B107" s="258" t="str">
        <f t="shared" si="5"/>
        <v>O.K.</v>
      </c>
      <c r="C107" s="266" t="s">
        <v>3136</v>
      </c>
      <c r="D107" s="250"/>
      <c r="E107" s="246">
        <f t="shared" si="6"/>
        <v>0</v>
      </c>
      <c r="F107" s="246">
        <f t="shared" si="7"/>
        <v>0</v>
      </c>
      <c r="G107" s="246">
        <f>IF(ROUND('PR-RAS'!D897,2)&gt;ROUND('PR-RAS'!D503,2),1,0)</f>
        <v>0</v>
      </c>
      <c r="H107" s="246">
        <f>IF(ROUND('PR-RAS'!E897,2)&gt;ROUND('PR-RAS'!E503,2),1,0)</f>
        <v>0</v>
      </c>
      <c r="I107" s="246"/>
      <c r="J107" s="246"/>
      <c r="K107" s="246"/>
      <c r="L107" s="246"/>
      <c r="M107" s="246"/>
      <c r="N107" s="246"/>
      <c r="O107" s="246"/>
      <c r="P107" s="132"/>
    </row>
    <row r="108" spans="1:16" customFormat="1" ht="15" customHeight="1" x14ac:dyDescent="0.2">
      <c r="A108" s="257">
        <v>82</v>
      </c>
      <c r="B108" s="258" t="str">
        <f t="shared" si="5"/>
        <v>O.K.</v>
      </c>
      <c r="C108" s="266" t="s">
        <v>3137</v>
      </c>
      <c r="D108" s="250"/>
      <c r="E108" s="246">
        <f t="shared" si="6"/>
        <v>0</v>
      </c>
      <c r="F108" s="246">
        <f t="shared" si="7"/>
        <v>0</v>
      </c>
      <c r="G108" s="246">
        <f>IF(ROUND('PR-RAS'!D898,2)&gt;ROUND('PR-RAS'!D504,2),1,0)</f>
        <v>0</v>
      </c>
      <c r="H108" s="246">
        <f>IF(ROUND('PR-RAS'!E898,2)&gt;ROUND('PR-RAS'!E504,2),1,0)</f>
        <v>0</v>
      </c>
      <c r="I108" s="246"/>
      <c r="J108" s="246"/>
      <c r="K108" s="246"/>
      <c r="L108" s="246"/>
      <c r="M108" s="246"/>
      <c r="N108" s="246"/>
      <c r="O108" s="246"/>
      <c r="P108" s="132"/>
    </row>
    <row r="109" spans="1:16" customFormat="1" ht="15" customHeight="1" x14ac:dyDescent="0.2">
      <c r="A109" s="257">
        <v>83</v>
      </c>
      <c r="B109" s="258" t="str">
        <f t="shared" si="5"/>
        <v>O.K.</v>
      </c>
      <c r="C109" s="266" t="s">
        <v>3138</v>
      </c>
      <c r="D109" s="250"/>
      <c r="E109" s="246">
        <f t="shared" si="6"/>
        <v>0</v>
      </c>
      <c r="F109" s="246">
        <f t="shared" si="7"/>
        <v>0</v>
      </c>
      <c r="G109" s="246">
        <f>IF(ROUND('PR-RAS'!D899,2)&gt;ROUND('PR-RAS'!D505,2),1,0)</f>
        <v>0</v>
      </c>
      <c r="H109" s="246">
        <f>IF(ROUND('PR-RAS'!E899,2)&gt;ROUND('PR-RAS'!E505,2),1,0)</f>
        <v>0</v>
      </c>
      <c r="I109" s="246"/>
      <c r="J109" s="246"/>
      <c r="K109" s="246"/>
      <c r="L109" s="246"/>
      <c r="M109" s="246"/>
      <c r="N109" s="246"/>
      <c r="O109" s="246"/>
      <c r="P109" s="132"/>
    </row>
    <row r="110" spans="1:16" customFormat="1" ht="15" customHeight="1" x14ac:dyDescent="0.2">
      <c r="A110" s="257">
        <v>84</v>
      </c>
      <c r="B110" s="258" t="str">
        <f t="shared" si="5"/>
        <v>O.K.</v>
      </c>
      <c r="C110" s="266" t="s">
        <v>3139</v>
      </c>
      <c r="D110" s="250"/>
      <c r="E110" s="246">
        <f t="shared" si="6"/>
        <v>0</v>
      </c>
      <c r="F110" s="246">
        <f t="shared" si="7"/>
        <v>0</v>
      </c>
      <c r="G110" s="246">
        <f>IF(ABS('PR-RAS'!D508-'PR-RAS'!D900-'PR-RAS'!D901)&gt;0.001,1,0)</f>
        <v>0</v>
      </c>
      <c r="H110" s="246">
        <f>IF(ABS('PR-RAS'!E508-'PR-RAS'!E900-'PR-RAS'!E901)&gt;0.001,1,0)</f>
        <v>0</v>
      </c>
      <c r="I110" s="246"/>
      <c r="J110" s="246"/>
      <c r="K110" s="246"/>
      <c r="L110" s="246"/>
      <c r="M110" s="246"/>
      <c r="N110" s="246"/>
      <c r="O110" s="246"/>
      <c r="P110" s="132"/>
    </row>
    <row r="111" spans="1:16" customFormat="1" ht="15" customHeight="1" x14ac:dyDescent="0.2">
      <c r="A111" s="257">
        <v>85</v>
      </c>
      <c r="B111" s="258" t="str">
        <f t="shared" si="5"/>
        <v>O.K.</v>
      </c>
      <c r="C111" s="266" t="s">
        <v>3140</v>
      </c>
      <c r="D111" s="250"/>
      <c r="E111" s="246">
        <f t="shared" si="6"/>
        <v>0</v>
      </c>
      <c r="F111" s="246">
        <f t="shared" si="7"/>
        <v>0</v>
      </c>
      <c r="G111" s="246">
        <f>IF(ABS('PR-RAS'!D509-'PR-RAS'!D902-'PR-RAS'!D903)&gt;0.001,1,0)</f>
        <v>0</v>
      </c>
      <c r="H111" s="246">
        <f>IF(ABS('PR-RAS'!E509-'PR-RAS'!E902-'PR-RAS'!E903)&gt;0.001,1,0)</f>
        <v>0</v>
      </c>
      <c r="I111" s="246"/>
      <c r="J111" s="246"/>
      <c r="K111" s="246"/>
      <c r="L111" s="246"/>
      <c r="M111" s="246"/>
      <c r="N111" s="246"/>
      <c r="O111" s="246"/>
      <c r="P111" s="132"/>
    </row>
    <row r="112" spans="1:16" customFormat="1" ht="15" customHeight="1" x14ac:dyDescent="0.2">
      <c r="A112" s="257">
        <v>86</v>
      </c>
      <c r="B112" s="258" t="str">
        <f t="shared" si="5"/>
        <v>O.K.</v>
      </c>
      <c r="C112" s="266" t="s">
        <v>3141</v>
      </c>
      <c r="D112" s="250"/>
      <c r="E112" s="246">
        <f t="shared" si="6"/>
        <v>0</v>
      </c>
      <c r="F112" s="246">
        <f t="shared" si="7"/>
        <v>0</v>
      </c>
      <c r="G112" s="246">
        <f>IF(ABS('PR-RAS'!D510-'PR-RAS'!D904-'PR-RAS'!D905)&gt;0.001,1,0)</f>
        <v>0</v>
      </c>
      <c r="H112" s="246">
        <f>IF(ABS('PR-RAS'!E510-'PR-RAS'!E904-'PR-RAS'!E905)&gt;0.001,1,0)</f>
        <v>0</v>
      </c>
      <c r="I112" s="246"/>
      <c r="J112" s="246"/>
      <c r="K112" s="246"/>
      <c r="L112" s="246"/>
      <c r="M112" s="246"/>
      <c r="N112" s="246"/>
      <c r="O112" s="246"/>
      <c r="P112" s="132"/>
    </row>
    <row r="113" spans="1:16" customFormat="1" ht="15" customHeight="1" x14ac:dyDescent="0.2">
      <c r="A113" s="257">
        <v>87</v>
      </c>
      <c r="B113" s="258" t="str">
        <f t="shared" si="5"/>
        <v>O.K.</v>
      </c>
      <c r="C113" s="266" t="s">
        <v>3142</v>
      </c>
      <c r="D113" s="250"/>
      <c r="E113" s="246">
        <f t="shared" si="6"/>
        <v>0</v>
      </c>
      <c r="F113" s="246">
        <f t="shared" si="7"/>
        <v>0</v>
      </c>
      <c r="G113" s="246">
        <f>IF(ABS('PR-RAS'!D511-'PR-RAS'!D906-'PR-RAS'!D907)&gt;0.001,1,0)</f>
        <v>0</v>
      </c>
      <c r="H113" s="246">
        <f>IF(ABS('PR-RAS'!E511-'PR-RAS'!E906-'PR-RAS'!E907)&gt;0.001,1,0)</f>
        <v>0</v>
      </c>
      <c r="I113" s="246"/>
      <c r="J113" s="246"/>
      <c r="K113" s="246"/>
      <c r="L113" s="246"/>
      <c r="M113" s="246"/>
      <c r="N113" s="246"/>
      <c r="O113" s="246"/>
      <c r="P113" s="132"/>
    </row>
    <row r="114" spans="1:16" customFormat="1" ht="15" customHeight="1" x14ac:dyDescent="0.2">
      <c r="A114" s="257">
        <v>88</v>
      </c>
      <c r="B114" s="258" t="str">
        <f t="shared" si="5"/>
        <v>O.K.</v>
      </c>
      <c r="C114" s="266" t="s">
        <v>3143</v>
      </c>
      <c r="D114" s="250"/>
      <c r="E114" s="246">
        <f t="shared" si="6"/>
        <v>0</v>
      </c>
      <c r="F114" s="246">
        <f t="shared" si="7"/>
        <v>0</v>
      </c>
      <c r="G114" s="246">
        <f>IF(ABS('PR-RAS'!D512-'PR-RAS'!D908-'PR-RAS'!D909)&gt;0.001,1,0)</f>
        <v>0</v>
      </c>
      <c r="H114" s="246">
        <f>IF(ABS('PR-RAS'!E512-'PR-RAS'!E908-'PR-RAS'!E909)&gt;0.001,1,0)</f>
        <v>0</v>
      </c>
      <c r="I114" s="246"/>
      <c r="J114" s="246"/>
      <c r="K114" s="246"/>
      <c r="L114" s="246"/>
      <c r="M114" s="246"/>
      <c r="N114" s="246"/>
      <c r="O114" s="246"/>
      <c r="P114" s="132"/>
    </row>
    <row r="115" spans="1:16" customFormat="1" ht="15" customHeight="1" x14ac:dyDescent="0.2">
      <c r="A115" s="257">
        <v>89</v>
      </c>
      <c r="B115" s="258" t="str">
        <f t="shared" si="5"/>
        <v>O.K.</v>
      </c>
      <c r="C115" s="266" t="s">
        <v>3144</v>
      </c>
      <c r="D115" s="250"/>
      <c r="E115" s="246">
        <f t="shared" si="6"/>
        <v>0</v>
      </c>
      <c r="F115" s="246">
        <f t="shared" si="7"/>
        <v>0</v>
      </c>
      <c r="G115" s="246">
        <f>IF(ABS('PR-RAS'!D513-'PR-RAS'!D910-'PR-RAS'!D911)&gt;0.001,1,0)</f>
        <v>0</v>
      </c>
      <c r="H115" s="246">
        <f>IF(ABS('PR-RAS'!E513-'PR-RAS'!E910-'PR-RAS'!E911)&gt;0.001,1,0)</f>
        <v>0</v>
      </c>
      <c r="I115" s="246"/>
      <c r="J115" s="246"/>
      <c r="K115" s="246"/>
      <c r="L115" s="246"/>
      <c r="M115" s="246"/>
      <c r="N115" s="246"/>
      <c r="O115" s="246"/>
      <c r="P115" s="132"/>
    </row>
    <row r="116" spans="1:16" customFormat="1" ht="15" customHeight="1" x14ac:dyDescent="0.2">
      <c r="A116" s="257">
        <v>90</v>
      </c>
      <c r="B116" s="258" t="str">
        <f t="shared" si="5"/>
        <v>O.K.</v>
      </c>
      <c r="C116" s="266" t="s">
        <v>3145</v>
      </c>
      <c r="D116" s="250"/>
      <c r="E116" s="246">
        <f t="shared" si="6"/>
        <v>0</v>
      </c>
      <c r="F116" s="246">
        <f t="shared" si="7"/>
        <v>0</v>
      </c>
      <c r="G116" s="246">
        <f>IF(ABS('PR-RAS'!D514-'PR-RAS'!D912-'PR-RAS'!D913)&gt;0.001,1,0)</f>
        <v>0</v>
      </c>
      <c r="H116" s="246">
        <f>IF(ABS('PR-RAS'!E514-'PR-RAS'!E912-'PR-RAS'!E913)&gt;0.001,1,0)</f>
        <v>0</v>
      </c>
      <c r="I116" s="246"/>
      <c r="J116" s="246"/>
      <c r="K116" s="246"/>
      <c r="L116" s="246"/>
      <c r="M116" s="246"/>
      <c r="N116" s="246"/>
      <c r="O116" s="246"/>
      <c r="P116" s="132"/>
    </row>
    <row r="117" spans="1:16" customFormat="1" ht="15" customHeight="1" x14ac:dyDescent="0.2">
      <c r="A117" s="257">
        <v>91</v>
      </c>
      <c r="B117" s="258" t="str">
        <f t="shared" si="5"/>
        <v>O.K.</v>
      </c>
      <c r="C117" s="266" t="s">
        <v>3146</v>
      </c>
      <c r="D117" s="250"/>
      <c r="E117" s="246">
        <f t="shared" si="6"/>
        <v>0</v>
      </c>
      <c r="F117" s="246">
        <f t="shared" si="7"/>
        <v>0</v>
      </c>
      <c r="G117" s="246">
        <f>IF(ROUND('PR-RAS'!D914,2)&gt;ROUND('PR-RAS'!D526,2),1,0)</f>
        <v>0</v>
      </c>
      <c r="H117" s="246">
        <f>IF(ROUND('PR-RAS'!E914,2)&gt;ROUND('PR-RAS'!E526,2),1,0)</f>
        <v>0</v>
      </c>
      <c r="I117" s="246"/>
      <c r="J117" s="246"/>
      <c r="K117" s="246"/>
      <c r="L117" s="246"/>
      <c r="M117" s="246"/>
      <c r="N117" s="246"/>
      <c r="O117" s="246"/>
      <c r="P117" s="132"/>
    </row>
    <row r="118" spans="1:16" customFormat="1" ht="15" customHeight="1" x14ac:dyDescent="0.2">
      <c r="A118" s="257">
        <v>92</v>
      </c>
      <c r="B118" s="258" t="str">
        <f t="shared" si="5"/>
        <v>O.K.</v>
      </c>
      <c r="C118" s="267" t="s">
        <v>3147</v>
      </c>
      <c r="D118" s="250"/>
      <c r="E118" s="246">
        <f t="shared" si="6"/>
        <v>0</v>
      </c>
      <c r="F118" s="246">
        <f t="shared" si="7"/>
        <v>0</v>
      </c>
      <c r="G118" s="246">
        <f>IF(ROUND('PR-RAS'!D915,2)&gt;ROUND('PR-RAS'!D536,2),1,0)</f>
        <v>0</v>
      </c>
      <c r="H118" s="246">
        <f>IF(ROUND('PR-RAS'!E915,2)&gt;ROUND('PR-RAS'!E536,2),1,0)</f>
        <v>0</v>
      </c>
      <c r="I118" s="246"/>
      <c r="J118" s="246"/>
      <c r="K118" s="246"/>
      <c r="L118" s="246"/>
      <c r="M118" s="246"/>
      <c r="N118" s="246"/>
      <c r="O118" s="246"/>
      <c r="P118" s="132"/>
    </row>
    <row r="119" spans="1:16" customFormat="1" ht="15" customHeight="1" x14ac:dyDescent="0.2">
      <c r="A119" s="257">
        <v>93</v>
      </c>
      <c r="B119" s="258" t="str">
        <f t="shared" si="5"/>
        <v>O.K.</v>
      </c>
      <c r="C119" s="267" t="s">
        <v>3148</v>
      </c>
      <c r="D119" s="250"/>
      <c r="E119" s="246">
        <f t="shared" si="6"/>
        <v>0</v>
      </c>
      <c r="F119" s="246">
        <f t="shared" si="7"/>
        <v>0</v>
      </c>
      <c r="G119" s="246">
        <f>IF(ROUND('PR-RAS'!D916,2)&gt;ROUND('PR-RAS'!D539,2),1,0)</f>
        <v>0</v>
      </c>
      <c r="H119" s="246">
        <f>IF(ROUND('PR-RAS'!E916,2)&gt;ROUND('PR-RAS'!E539,2),1,0)</f>
        <v>0</v>
      </c>
      <c r="I119" s="246"/>
      <c r="J119" s="246"/>
      <c r="K119" s="246"/>
      <c r="L119" s="246"/>
      <c r="M119" s="246"/>
      <c r="N119" s="246"/>
      <c r="O119" s="246"/>
      <c r="P119" s="132"/>
    </row>
    <row r="120" spans="1:16" customFormat="1" ht="15" customHeight="1" x14ac:dyDescent="0.2">
      <c r="A120" s="257">
        <v>94</v>
      </c>
      <c r="B120" s="258" t="str">
        <f t="shared" si="5"/>
        <v>O.K.</v>
      </c>
      <c r="C120" s="267" t="s">
        <v>3149</v>
      </c>
      <c r="D120" s="250"/>
      <c r="E120" s="246">
        <f t="shared" si="6"/>
        <v>0</v>
      </c>
      <c r="F120" s="246">
        <f t="shared" si="7"/>
        <v>0</v>
      </c>
      <c r="G120" s="246">
        <f>IF(ROUND('PR-RAS'!D917,2)&gt;ROUND('PR-RAS'!D540,2),1,0)</f>
        <v>0</v>
      </c>
      <c r="H120" s="246">
        <f>IF(ROUND('PR-RAS'!E917,2)&gt;ROUND('PR-RAS'!E540,2),1,0)</f>
        <v>0</v>
      </c>
      <c r="I120" s="246"/>
      <c r="J120" s="246"/>
      <c r="K120" s="246"/>
      <c r="L120" s="246"/>
      <c r="M120" s="246"/>
      <c r="N120" s="246"/>
      <c r="O120" s="246"/>
      <c r="P120" s="132"/>
    </row>
    <row r="121" spans="1:16" customFormat="1" ht="15" customHeight="1" x14ac:dyDescent="0.2">
      <c r="A121" s="257">
        <v>95</v>
      </c>
      <c r="B121" s="258" t="str">
        <f t="shared" si="5"/>
        <v>O.K.</v>
      </c>
      <c r="C121" s="267" t="s">
        <v>3150</v>
      </c>
      <c r="D121" s="250"/>
      <c r="E121" s="246">
        <f t="shared" si="6"/>
        <v>0</v>
      </c>
      <c r="F121" s="246">
        <f t="shared" si="7"/>
        <v>0</v>
      </c>
      <c r="G121" s="246">
        <f>IF(ROUND('PR-RAS'!D918,2)&gt;ROUND('PR-RAS'!D541,2),1,0)</f>
        <v>0</v>
      </c>
      <c r="H121" s="246">
        <f>IF(ROUND('PR-RAS'!E918,2)&gt;ROUND('PR-RAS'!E541,2),1,0)</f>
        <v>0</v>
      </c>
      <c r="I121" s="246"/>
      <c r="J121" s="246"/>
      <c r="K121" s="246"/>
      <c r="L121" s="246"/>
      <c r="M121" s="246"/>
      <c r="N121" s="246"/>
      <c r="O121" s="246"/>
      <c r="P121" s="132"/>
    </row>
    <row r="122" spans="1:16" customFormat="1" ht="15" customHeight="1" x14ac:dyDescent="0.2">
      <c r="A122" s="257">
        <v>96</v>
      </c>
      <c r="B122" s="258" t="str">
        <f t="shared" si="5"/>
        <v>O.K.</v>
      </c>
      <c r="C122" s="267" t="s">
        <v>3151</v>
      </c>
      <c r="D122" s="250"/>
      <c r="E122" s="246">
        <f t="shared" si="6"/>
        <v>0</v>
      </c>
      <c r="F122" s="246">
        <f t="shared" si="7"/>
        <v>0</v>
      </c>
      <c r="G122" s="246">
        <f>IF(ABS('PR-RAS'!D542-SUM('PR-RAS'!D919:D920))&gt;0.001,1,0)</f>
        <v>0</v>
      </c>
      <c r="H122" s="246">
        <f>IF(ABS('PR-RAS'!E542-SUM('PR-RAS'!E919:E920))&gt;0.001,1,0)</f>
        <v>0</v>
      </c>
      <c r="I122" s="246"/>
      <c r="J122" s="246"/>
      <c r="K122" s="246"/>
      <c r="L122" s="246"/>
      <c r="M122" s="246"/>
      <c r="N122" s="246"/>
      <c r="O122" s="246"/>
      <c r="P122" s="132"/>
    </row>
    <row r="123" spans="1:16" customFormat="1" ht="15" customHeight="1" x14ac:dyDescent="0.2">
      <c r="A123" s="257">
        <v>97</v>
      </c>
      <c r="B123" s="258" t="str">
        <f t="shared" si="5"/>
        <v>O.K.</v>
      </c>
      <c r="C123" s="267" t="s">
        <v>3152</v>
      </c>
      <c r="D123" s="250"/>
      <c r="E123" s="246">
        <f t="shared" si="6"/>
        <v>0</v>
      </c>
      <c r="F123" s="246">
        <f t="shared" si="7"/>
        <v>0</v>
      </c>
      <c r="G123" s="246">
        <f>IF(ROUND(SUM('PR-RAS'!D921:D921),2)&gt;ROUND('PR-RAS'!D544,2),1,0)</f>
        <v>0</v>
      </c>
      <c r="H123" s="246">
        <f>IF(ROUND(SUM('PR-RAS'!E921:E921),2)&gt;ROUND('PR-RAS'!E544,2),1,0)</f>
        <v>0</v>
      </c>
      <c r="I123" s="246"/>
      <c r="J123" s="246"/>
      <c r="K123" s="246"/>
      <c r="L123" s="246"/>
      <c r="M123" s="246"/>
      <c r="N123" s="246"/>
      <c r="O123" s="246"/>
      <c r="P123" s="132"/>
    </row>
    <row r="124" spans="1:16" customFormat="1" ht="15" customHeight="1" x14ac:dyDescent="0.2">
      <c r="A124" s="257">
        <v>98</v>
      </c>
      <c r="B124" s="258" t="str">
        <f t="shared" si="5"/>
        <v>O.K.</v>
      </c>
      <c r="C124" s="267" t="s">
        <v>3153</v>
      </c>
      <c r="D124" s="250"/>
      <c r="E124" s="246">
        <f t="shared" si="6"/>
        <v>0</v>
      </c>
      <c r="F124" s="246">
        <f t="shared" si="7"/>
        <v>0</v>
      </c>
      <c r="G124" s="246">
        <f>IF(ROUND(SUM('PR-RAS'!D922:D922),2)&gt;ROUND('PR-RAS'!D545,2),1,0)</f>
        <v>0</v>
      </c>
      <c r="H124" s="246">
        <f>IF(ROUND(SUM('PR-RAS'!E922:E922),2)&gt;ROUND('PR-RAS'!E545,2),1,0)</f>
        <v>0</v>
      </c>
      <c r="I124" s="246"/>
      <c r="J124" s="246"/>
      <c r="K124" s="246"/>
      <c r="L124" s="246"/>
      <c r="M124" s="246"/>
      <c r="N124" s="246"/>
      <c r="O124" s="246"/>
      <c r="P124" s="132"/>
    </row>
    <row r="125" spans="1:16" customFormat="1" ht="15" customHeight="1" x14ac:dyDescent="0.2">
      <c r="A125" s="257">
        <v>99</v>
      </c>
      <c r="B125" s="258" t="str">
        <f t="shared" si="5"/>
        <v>O.K.</v>
      </c>
      <c r="C125" s="267" t="s">
        <v>3154</v>
      </c>
      <c r="D125" s="250"/>
      <c r="E125" s="246">
        <f t="shared" si="6"/>
        <v>0</v>
      </c>
      <c r="F125" s="246">
        <f t="shared" si="7"/>
        <v>0</v>
      </c>
      <c r="G125" s="246">
        <f>IF(ROUND(SUM('PR-RAS'!D923:D923),2)&gt;ROUND('PR-RAS'!D546,2),1,0)</f>
        <v>0</v>
      </c>
      <c r="H125" s="246">
        <f>IF(ROUND(SUM('PR-RAS'!E923:E923),2)&gt;ROUND('PR-RAS'!E546,2),1,0)</f>
        <v>0</v>
      </c>
      <c r="I125" s="246"/>
      <c r="J125" s="246"/>
      <c r="K125" s="246"/>
      <c r="L125" s="246"/>
      <c r="M125" s="246"/>
      <c r="N125" s="246"/>
      <c r="O125" s="246"/>
      <c r="P125" s="132"/>
    </row>
    <row r="126" spans="1:16" customFormat="1" ht="15" customHeight="1" x14ac:dyDescent="0.2">
      <c r="A126" s="257">
        <v>100</v>
      </c>
      <c r="B126" s="258" t="str">
        <f t="shared" si="5"/>
        <v>O.K.</v>
      </c>
      <c r="C126" s="267" t="s">
        <v>3155</v>
      </c>
      <c r="D126" s="250"/>
      <c r="E126" s="246">
        <f t="shared" si="6"/>
        <v>0</v>
      </c>
      <c r="F126" s="246">
        <f t="shared" si="7"/>
        <v>0</v>
      </c>
      <c r="G126" s="246">
        <f>IF(ABS('PR-RAS'!D551-SUM('PR-RAS'!D924:D925))&gt;0.001,1,0)</f>
        <v>0</v>
      </c>
      <c r="H126" s="246">
        <f>IF(ABS('PR-RAS'!E551-SUM('PR-RAS'!E924:E925))&gt;0.001,1,0)</f>
        <v>0</v>
      </c>
      <c r="I126" s="246"/>
      <c r="J126" s="246"/>
      <c r="K126" s="246"/>
      <c r="L126" s="246"/>
      <c r="M126" s="246"/>
      <c r="N126" s="246"/>
      <c r="O126" s="246"/>
      <c r="P126" s="132"/>
    </row>
    <row r="127" spans="1:16" customFormat="1" ht="15" customHeight="1" x14ac:dyDescent="0.2">
      <c r="A127" s="257">
        <v>101</v>
      </c>
      <c r="B127" s="258" t="str">
        <f t="shared" si="5"/>
        <v>O.K.</v>
      </c>
      <c r="C127" s="267" t="s">
        <v>3156</v>
      </c>
      <c r="D127" s="250"/>
      <c r="E127" s="246">
        <f t="shared" si="6"/>
        <v>0</v>
      </c>
      <c r="F127" s="246">
        <f t="shared" si="7"/>
        <v>0</v>
      </c>
      <c r="G127" s="246">
        <f>IF(ABS('PR-RAS'!D552-SUM('PR-RAS'!D926:D927))&gt;0.001,1,0)</f>
        <v>0</v>
      </c>
      <c r="H127" s="246">
        <f>IF(ABS('PR-RAS'!E552-SUM('PR-RAS'!E926:E927))&gt;0.001,1,0)</f>
        <v>0</v>
      </c>
      <c r="I127" s="246"/>
      <c r="J127" s="246"/>
      <c r="K127" s="246"/>
      <c r="L127" s="246"/>
      <c r="M127" s="246"/>
      <c r="N127" s="246"/>
      <c r="O127" s="246"/>
      <c r="P127" s="132"/>
    </row>
    <row r="128" spans="1:16" customFormat="1" ht="15" customHeight="1" x14ac:dyDescent="0.2">
      <c r="A128" s="257">
        <v>102</v>
      </c>
      <c r="B128" s="258" t="str">
        <f t="shared" si="5"/>
        <v>O.K.</v>
      </c>
      <c r="C128" s="267" t="s">
        <v>3157</v>
      </c>
      <c r="D128" s="250"/>
      <c r="E128" s="246">
        <f t="shared" si="6"/>
        <v>0</v>
      </c>
      <c r="F128" s="246">
        <f t="shared" si="7"/>
        <v>0</v>
      </c>
      <c r="G128" s="246">
        <f>IF(ABS('PR-RAS'!D556-SUM('PR-RAS'!D928:D929))&gt;0.001,1,0)</f>
        <v>0</v>
      </c>
      <c r="H128" s="246">
        <f>IF(ABS('PR-RAS'!E556-SUM('PR-RAS'!E928:E929))&gt;0.001,1,0)</f>
        <v>0</v>
      </c>
      <c r="I128" s="246"/>
      <c r="J128" s="246"/>
      <c r="K128" s="246"/>
      <c r="L128" s="246"/>
      <c r="M128" s="246"/>
      <c r="N128" s="246"/>
      <c r="O128" s="246"/>
      <c r="P128" s="132"/>
    </row>
    <row r="129" spans="1:16" customFormat="1" ht="15" customHeight="1" x14ac:dyDescent="0.2">
      <c r="A129" s="257">
        <v>103</v>
      </c>
      <c r="B129" s="258" t="str">
        <f t="shared" si="5"/>
        <v>O.K.</v>
      </c>
      <c r="C129" s="267" t="s">
        <v>3158</v>
      </c>
      <c r="D129" s="250"/>
      <c r="E129" s="246">
        <f t="shared" si="6"/>
        <v>0</v>
      </c>
      <c r="F129" s="246">
        <f t="shared" si="7"/>
        <v>0</v>
      </c>
      <c r="G129" s="246">
        <f>IF(ABS('PR-RAS'!D557-SUM('PR-RAS'!D930:D931))&gt;0.001,1,0)</f>
        <v>0</v>
      </c>
      <c r="H129" s="246">
        <f>IF(ABS('PR-RAS'!E557-SUM('PR-RAS'!E930:E931))&gt;0.001,1,0)</f>
        <v>0</v>
      </c>
      <c r="I129" s="246"/>
      <c r="J129" s="246"/>
      <c r="K129" s="246"/>
      <c r="L129" s="246"/>
      <c r="M129" s="246"/>
      <c r="N129" s="246"/>
      <c r="O129" s="246"/>
      <c r="P129" s="132"/>
    </row>
    <row r="130" spans="1:16" customFormat="1" ht="15" customHeight="1" x14ac:dyDescent="0.2">
      <c r="A130" s="257">
        <v>104</v>
      </c>
      <c r="B130" s="258" t="str">
        <f t="shared" si="5"/>
        <v>O.K.</v>
      </c>
      <c r="C130" s="267" t="s">
        <v>3159</v>
      </c>
      <c r="D130" s="250"/>
      <c r="E130" s="246">
        <f t="shared" si="6"/>
        <v>0</v>
      </c>
      <c r="F130" s="246">
        <f t="shared" si="7"/>
        <v>0</v>
      </c>
      <c r="G130" s="246">
        <f>IF(ABS('PR-RAS'!D558-SUM('PR-RAS'!D932:D933))&gt;0.001,1,0)</f>
        <v>0</v>
      </c>
      <c r="H130" s="246">
        <f>IF(ABS('PR-RAS'!E558-SUM('PR-RAS'!E932:E933))&gt;0.001,1,0)</f>
        <v>0</v>
      </c>
      <c r="I130" s="246"/>
      <c r="J130" s="246"/>
      <c r="K130" s="246"/>
      <c r="L130" s="246"/>
      <c r="M130" s="246"/>
      <c r="N130" s="246"/>
      <c r="O130" s="246"/>
      <c r="P130" s="132"/>
    </row>
    <row r="131" spans="1:16" customFormat="1" ht="15" customHeight="1" x14ac:dyDescent="0.2">
      <c r="A131" s="257">
        <v>105</v>
      </c>
      <c r="B131" s="258" t="str">
        <f t="shared" si="5"/>
        <v>O.K.</v>
      </c>
      <c r="C131" s="267" t="s">
        <v>3160</v>
      </c>
      <c r="D131" s="250"/>
      <c r="E131" s="246">
        <f t="shared" si="6"/>
        <v>0</v>
      </c>
      <c r="F131" s="246">
        <f t="shared" si="7"/>
        <v>0</v>
      </c>
      <c r="G131" s="246">
        <f>IF(ABS('PR-RAS'!D559-SUM('PR-RAS'!D934:D935))&gt;0.001,1,0)</f>
        <v>0</v>
      </c>
      <c r="H131" s="246">
        <f>IF(ABS('PR-RAS'!E559-SUM('PR-RAS'!E934:E935))&gt;0.001,1,0)</f>
        <v>0</v>
      </c>
      <c r="I131" s="246"/>
      <c r="J131" s="246"/>
      <c r="K131" s="246"/>
      <c r="L131" s="246"/>
      <c r="M131" s="246"/>
      <c r="N131" s="246"/>
      <c r="O131" s="246"/>
      <c r="P131" s="132"/>
    </row>
    <row r="132" spans="1:16" customFormat="1" ht="15" customHeight="1" x14ac:dyDescent="0.2">
      <c r="A132" s="257">
        <v>106</v>
      </c>
      <c r="B132" s="258" t="str">
        <f t="shared" si="5"/>
        <v>O.K.</v>
      </c>
      <c r="C132" s="267" t="s">
        <v>3161</v>
      </c>
      <c r="D132" s="250"/>
      <c r="E132" s="246">
        <f t="shared" si="6"/>
        <v>0</v>
      </c>
      <c r="F132" s="246">
        <f t="shared" si="7"/>
        <v>0</v>
      </c>
      <c r="G132" s="246">
        <f>IF(ABS('PR-RAS'!D560-SUM('PR-RAS'!D936:D937))&gt;0.001,1,0)</f>
        <v>0</v>
      </c>
      <c r="H132" s="246">
        <f>IF(ABS('PR-RAS'!E560-SUM('PR-RAS'!E936:E937))&gt;0.001,1,0)</f>
        <v>0</v>
      </c>
      <c r="I132" s="246"/>
      <c r="J132" s="246"/>
      <c r="K132" s="246"/>
      <c r="L132" s="246"/>
      <c r="M132" s="246"/>
      <c r="N132" s="246"/>
      <c r="O132" s="246"/>
      <c r="P132" s="132"/>
    </row>
    <row r="133" spans="1:16" customFormat="1" ht="15" customHeight="1" x14ac:dyDescent="0.2">
      <c r="A133" s="257">
        <v>107</v>
      </c>
      <c r="B133" s="258" t="str">
        <f t="shared" si="5"/>
        <v>O.K.</v>
      </c>
      <c r="C133" s="267" t="s">
        <v>3162</v>
      </c>
      <c r="D133" s="250"/>
      <c r="E133" s="246">
        <f t="shared" si="6"/>
        <v>0</v>
      </c>
      <c r="F133" s="246">
        <f t="shared" si="7"/>
        <v>0</v>
      </c>
      <c r="G133" s="246">
        <f>IF(ABS('PR-RAS'!D561-SUM('PR-RAS'!D938:D939))&gt;0.001,1,0)</f>
        <v>0</v>
      </c>
      <c r="H133" s="246">
        <f>IF(ABS('PR-RAS'!E561-SUM('PR-RAS'!E938:E939))&gt;0.001,1,0)</f>
        <v>0</v>
      </c>
      <c r="I133" s="246"/>
      <c r="J133" s="246"/>
      <c r="K133" s="246"/>
      <c r="L133" s="246"/>
      <c r="M133" s="246"/>
      <c r="N133" s="246"/>
      <c r="O133" s="246"/>
      <c r="P133" s="132"/>
    </row>
    <row r="134" spans="1:16" customFormat="1" ht="15" customHeight="1" x14ac:dyDescent="0.2">
      <c r="A134" s="257">
        <v>108</v>
      </c>
      <c r="B134" s="258" t="str">
        <f t="shared" si="5"/>
        <v>O.K.</v>
      </c>
      <c r="C134" s="267" t="s">
        <v>3163</v>
      </c>
      <c r="D134" s="250"/>
      <c r="E134" s="246">
        <f t="shared" si="6"/>
        <v>0</v>
      </c>
      <c r="F134" s="246">
        <f t="shared" si="7"/>
        <v>0</v>
      </c>
      <c r="G134" s="246">
        <f>IF(ABS('PR-RAS'!D562-SUM('PR-RAS'!D940:D941))&gt;0.001,1,0)</f>
        <v>0</v>
      </c>
      <c r="H134" s="246">
        <f>IF(ABS('PR-RAS'!E562-SUM('PR-RAS'!E940:E941))&gt;0.001,1,0)</f>
        <v>0</v>
      </c>
      <c r="I134" s="246"/>
      <c r="J134" s="246"/>
      <c r="K134" s="246"/>
      <c r="L134" s="246"/>
      <c r="M134" s="246"/>
      <c r="N134" s="246"/>
      <c r="O134" s="246"/>
      <c r="P134" s="132"/>
    </row>
    <row r="135" spans="1:16" customFormat="1" ht="15" customHeight="1" x14ac:dyDescent="0.2">
      <c r="A135" s="257">
        <v>109</v>
      </c>
      <c r="B135" s="258" t="str">
        <f t="shared" si="5"/>
        <v>O.K.</v>
      </c>
      <c r="C135" s="266" t="s">
        <v>3164</v>
      </c>
      <c r="D135" s="250"/>
      <c r="E135" s="246">
        <f t="shared" si="6"/>
        <v>0</v>
      </c>
      <c r="F135" s="246">
        <f t="shared" si="7"/>
        <v>0</v>
      </c>
      <c r="G135" s="246">
        <f>IF(ROUND('PR-RAS'!D942,2)&gt;ROUND('PR-RAS'!D595,2),1,0)</f>
        <v>0</v>
      </c>
      <c r="H135" s="246">
        <f>IF(ROUND('PR-RAS'!E942,2)&gt;ROUND('PR-RAS'!E595,2),1,0)</f>
        <v>0</v>
      </c>
      <c r="I135" s="246"/>
      <c r="J135" s="246"/>
      <c r="K135" s="246"/>
      <c r="L135" s="246"/>
      <c r="M135" s="246"/>
      <c r="N135" s="246"/>
      <c r="O135" s="246"/>
      <c r="P135" s="132"/>
    </row>
    <row r="136" spans="1:16" customFormat="1" ht="15" customHeight="1" x14ac:dyDescent="0.2">
      <c r="A136" s="257">
        <v>110</v>
      </c>
      <c r="B136" s="258" t="str">
        <f t="shared" si="5"/>
        <v>O.K.</v>
      </c>
      <c r="C136" s="266" t="s">
        <v>3165</v>
      </c>
      <c r="D136" s="250"/>
      <c r="E136" s="246">
        <f t="shared" si="6"/>
        <v>0</v>
      </c>
      <c r="F136" s="246">
        <f t="shared" si="7"/>
        <v>0</v>
      </c>
      <c r="G136" s="246">
        <f>IF(ROUND('PR-RAS'!D943,2)&gt;ROUND('PR-RAS'!D596,2),1,0)</f>
        <v>0</v>
      </c>
      <c r="H136" s="246">
        <f>IF(ROUND('PR-RAS'!E943,2)&gt;ROUND('PR-RAS'!E596,2),1,0)</f>
        <v>0</v>
      </c>
      <c r="I136" s="246"/>
      <c r="J136" s="246"/>
      <c r="K136" s="246"/>
      <c r="L136" s="246"/>
      <c r="M136" s="246"/>
      <c r="N136" s="246"/>
      <c r="O136" s="246"/>
      <c r="P136" s="132"/>
    </row>
    <row r="137" spans="1:16" customFormat="1" ht="15" customHeight="1" x14ac:dyDescent="0.2">
      <c r="A137" s="257">
        <v>111</v>
      </c>
      <c r="B137" s="258" t="str">
        <f t="shared" si="5"/>
        <v>O.K.</v>
      </c>
      <c r="C137" s="266" t="s">
        <v>3166</v>
      </c>
      <c r="D137" s="250"/>
      <c r="E137" s="246">
        <f t="shared" si="6"/>
        <v>0</v>
      </c>
      <c r="F137" s="246">
        <f t="shared" si="7"/>
        <v>0</v>
      </c>
      <c r="G137" s="246">
        <f>IF(ROUND('PR-RAS'!D944,2)&gt;ROUND('PR-RAS'!D597,2),1,0)</f>
        <v>0</v>
      </c>
      <c r="H137" s="246">
        <f>IF(ROUND('PR-RAS'!E944,2)&gt;ROUND('PR-RAS'!E597,2),1,0)</f>
        <v>0</v>
      </c>
      <c r="I137" s="246"/>
      <c r="J137" s="246"/>
      <c r="K137" s="246"/>
      <c r="L137" s="246"/>
      <c r="M137" s="246"/>
      <c r="N137" s="246"/>
      <c r="O137" s="246"/>
      <c r="P137" s="132"/>
    </row>
    <row r="138" spans="1:16" customFormat="1" ht="15" customHeight="1" x14ac:dyDescent="0.2">
      <c r="A138" s="257">
        <v>112</v>
      </c>
      <c r="B138" s="258" t="str">
        <f t="shared" si="5"/>
        <v>O.K.</v>
      </c>
      <c r="C138" s="266" t="s">
        <v>3167</v>
      </c>
      <c r="D138" s="250"/>
      <c r="E138" s="246">
        <f t="shared" si="6"/>
        <v>0</v>
      </c>
      <c r="F138" s="246">
        <f t="shared" si="7"/>
        <v>0</v>
      </c>
      <c r="G138" s="246">
        <f>IF(ROUND('PR-RAS'!D945,2)&gt;ROUND('PR-RAS'!D598,2),1,0)</f>
        <v>0</v>
      </c>
      <c r="H138" s="246">
        <f>IF(ROUND('PR-RAS'!E945,2)&gt;ROUND('PR-RAS'!E598,2),1,0)</f>
        <v>0</v>
      </c>
      <c r="I138" s="246"/>
      <c r="J138" s="246"/>
      <c r="K138" s="246"/>
      <c r="L138" s="246"/>
      <c r="M138" s="246"/>
      <c r="N138" s="246"/>
      <c r="O138" s="246"/>
      <c r="P138" s="132"/>
    </row>
    <row r="139" spans="1:16" customFormat="1" ht="15" customHeight="1" x14ac:dyDescent="0.2">
      <c r="A139" s="257">
        <v>113</v>
      </c>
      <c r="B139" s="258" t="str">
        <f t="shared" si="5"/>
        <v>O.K.</v>
      </c>
      <c r="C139" s="266" t="s">
        <v>3168</v>
      </c>
      <c r="D139" s="250"/>
      <c r="E139" s="246">
        <f t="shared" si="6"/>
        <v>0</v>
      </c>
      <c r="F139" s="246">
        <f t="shared" si="7"/>
        <v>0</v>
      </c>
      <c r="G139" s="246">
        <f>IF(ROUND(SUM('PR-RAS'!D946:D948),2)&gt;ROUND('PR-RAS'!D600,2),1,0)</f>
        <v>0</v>
      </c>
      <c r="H139" s="246">
        <f>IF(ROUND(SUM('PR-RAS'!E946:E948),2)&gt;ROUND('PR-RAS'!E600,2),1,0)</f>
        <v>0</v>
      </c>
      <c r="I139" s="246"/>
      <c r="J139" s="246"/>
      <c r="K139" s="246"/>
      <c r="L139" s="246"/>
      <c r="M139" s="246"/>
      <c r="N139" s="246"/>
      <c r="O139" s="246"/>
      <c r="P139" s="132"/>
    </row>
    <row r="140" spans="1:16" customFormat="1" ht="15" customHeight="1" x14ac:dyDescent="0.2">
      <c r="A140" s="257">
        <v>114</v>
      </c>
      <c r="B140" s="258" t="str">
        <f t="shared" si="5"/>
        <v>O.K.</v>
      </c>
      <c r="C140" s="266" t="s">
        <v>3169</v>
      </c>
      <c r="D140" s="250"/>
      <c r="E140" s="246">
        <f t="shared" si="6"/>
        <v>0</v>
      </c>
      <c r="F140" s="246">
        <f t="shared" si="7"/>
        <v>0</v>
      </c>
      <c r="G140" s="246">
        <f>IF(ROUND('PR-RAS'!D949,2)&gt;ROUND('PR-RAS'!D601,2),1,0)</f>
        <v>0</v>
      </c>
      <c r="H140" s="246">
        <f>IF(ROUND('PR-RAS'!E949,2)&gt;ROUND('PR-RAS'!E601,2),1,0)</f>
        <v>0</v>
      </c>
      <c r="I140" s="246"/>
      <c r="J140" s="246"/>
      <c r="K140" s="246"/>
      <c r="L140" s="246"/>
      <c r="M140" s="246"/>
      <c r="N140" s="246"/>
      <c r="O140" s="246"/>
      <c r="P140" s="132"/>
    </row>
    <row r="141" spans="1:16" customFormat="1" ht="15" customHeight="1" x14ac:dyDescent="0.2">
      <c r="A141" s="257">
        <v>115</v>
      </c>
      <c r="B141" s="258" t="str">
        <f t="shared" si="5"/>
        <v>O.K.</v>
      </c>
      <c r="C141" s="266" t="s">
        <v>3170</v>
      </c>
      <c r="D141" s="250"/>
      <c r="E141" s="246">
        <f t="shared" si="6"/>
        <v>0</v>
      </c>
      <c r="F141" s="246">
        <f t="shared" si="7"/>
        <v>0</v>
      </c>
      <c r="G141" s="246">
        <f>IF(ROUND('PR-RAS'!D950+'PR-RAS'!D951,2)&gt;ROUND('PR-RAS'!D602,2),1,0)</f>
        <v>0</v>
      </c>
      <c r="H141" s="246">
        <f>IF(ROUND('PR-RAS'!E950+'PR-RAS'!E951,2)&gt;ROUND('PR-RAS'!E602,2),1,0)</f>
        <v>0</v>
      </c>
      <c r="I141" s="246"/>
      <c r="J141" s="246"/>
      <c r="K141" s="246"/>
      <c r="L141" s="246"/>
      <c r="M141" s="246"/>
      <c r="N141" s="246"/>
      <c r="O141" s="246"/>
      <c r="P141" s="132"/>
    </row>
    <row r="142" spans="1:16" customFormat="1" ht="15" customHeight="1" x14ac:dyDescent="0.2">
      <c r="A142" s="257">
        <v>116</v>
      </c>
      <c r="B142" s="258" t="str">
        <f t="shared" si="5"/>
        <v>O.K.</v>
      </c>
      <c r="C142" s="266" t="s">
        <v>3171</v>
      </c>
      <c r="D142" s="250"/>
      <c r="E142" s="246">
        <f t="shared" si="6"/>
        <v>0</v>
      </c>
      <c r="F142" s="246">
        <f t="shared" si="7"/>
        <v>0</v>
      </c>
      <c r="G142" s="246">
        <f>IF(ROUND('PR-RAS'!D952,2)&gt;ROUND('PR-RAS'!D603,2),1,0)</f>
        <v>0</v>
      </c>
      <c r="H142" s="246">
        <f>IF(ROUND('PR-RAS'!E952,2)&gt;ROUND('PR-RAS'!E603,2),1,0)</f>
        <v>0</v>
      </c>
      <c r="I142" s="246"/>
      <c r="J142" s="246"/>
      <c r="K142" s="246"/>
      <c r="L142" s="246"/>
      <c r="M142" s="246"/>
      <c r="N142" s="246"/>
      <c r="O142" s="246"/>
      <c r="P142" s="132"/>
    </row>
    <row r="143" spans="1:16" customFormat="1" ht="15" customHeight="1" x14ac:dyDescent="0.2">
      <c r="A143" s="257">
        <v>117</v>
      </c>
      <c r="B143" s="258" t="str">
        <f t="shared" si="5"/>
        <v>O.K.</v>
      </c>
      <c r="C143" s="266" t="s">
        <v>3172</v>
      </c>
      <c r="D143" s="250"/>
      <c r="E143" s="246">
        <f t="shared" si="6"/>
        <v>0</v>
      </c>
      <c r="F143" s="246">
        <f t="shared" si="7"/>
        <v>0</v>
      </c>
      <c r="G143" s="246">
        <f>IF(ROUND(SUM('PR-RAS'!D953:D955),2)&gt;ROUND('PR-RAS'!D606,2),1,0)</f>
        <v>0</v>
      </c>
      <c r="H143" s="246">
        <f>IF(ROUND(SUM('PR-RAS'!E953:E955),2)&gt;ROUND('PR-RAS'!E606,2),1,0)</f>
        <v>0</v>
      </c>
      <c r="I143" s="246"/>
      <c r="J143" s="246"/>
      <c r="K143" s="246"/>
      <c r="L143" s="246"/>
      <c r="M143" s="246"/>
      <c r="N143" s="246"/>
      <c r="O143" s="246"/>
      <c r="P143" s="132"/>
    </row>
    <row r="144" spans="1:16" customFormat="1" ht="15" customHeight="1" x14ac:dyDescent="0.2">
      <c r="A144" s="257">
        <v>118</v>
      </c>
      <c r="B144" s="258" t="str">
        <f t="shared" si="5"/>
        <v>O.K.</v>
      </c>
      <c r="C144" s="266" t="s">
        <v>3173</v>
      </c>
      <c r="D144" s="250"/>
      <c r="E144" s="246">
        <f t="shared" si="6"/>
        <v>0</v>
      </c>
      <c r="F144" s="246">
        <f t="shared" si="7"/>
        <v>0</v>
      </c>
      <c r="G144" s="246">
        <f>IF(ROUND('PR-RAS'!D956,2)&gt;ROUND('PR-RAS'!D607,2),1,0)</f>
        <v>0</v>
      </c>
      <c r="H144" s="246">
        <f>IF(ROUND('PR-RAS'!E956,2)&gt;ROUND('PR-RAS'!E607,2),1,0)</f>
        <v>0</v>
      </c>
      <c r="I144" s="246"/>
      <c r="J144" s="246"/>
      <c r="K144" s="246"/>
      <c r="L144" s="246"/>
      <c r="M144" s="246"/>
      <c r="N144" s="246"/>
      <c r="O144" s="246"/>
      <c r="P144" s="132"/>
    </row>
    <row r="145" spans="1:16" customFormat="1" ht="15" customHeight="1" x14ac:dyDescent="0.2">
      <c r="A145" s="257">
        <v>119</v>
      </c>
      <c r="B145" s="258" t="str">
        <f t="shared" si="5"/>
        <v>O.K.</v>
      </c>
      <c r="C145" s="266" t="s">
        <v>3174</v>
      </c>
      <c r="D145" s="250"/>
      <c r="E145" s="246">
        <f t="shared" si="6"/>
        <v>0</v>
      </c>
      <c r="F145" s="246">
        <f t="shared" si="7"/>
        <v>0</v>
      </c>
      <c r="G145" s="246">
        <f>IF(ROUND(SUM('PR-RAS'!D957:D958),2)&gt;ROUND('PR-RAS'!D608,2),1,0)</f>
        <v>0</v>
      </c>
      <c r="H145" s="246">
        <f>IF(ROUND(SUM('PR-RAS'!E957:E958),2)&gt;ROUND('PR-RAS'!E608,2),1,0)</f>
        <v>0</v>
      </c>
      <c r="I145" s="246"/>
      <c r="J145" s="246"/>
      <c r="K145" s="246"/>
      <c r="L145" s="246"/>
      <c r="M145" s="246"/>
      <c r="N145" s="246"/>
      <c r="O145" s="246"/>
      <c r="P145" s="132"/>
    </row>
    <row r="146" spans="1:16" customFormat="1" ht="15" customHeight="1" x14ac:dyDescent="0.2">
      <c r="A146" s="257">
        <v>120</v>
      </c>
      <c r="B146" s="258" t="str">
        <f t="shared" si="5"/>
        <v>O.K.</v>
      </c>
      <c r="C146" s="266" t="s">
        <v>3175</v>
      </c>
      <c r="D146" s="250"/>
      <c r="E146" s="246">
        <f t="shared" si="6"/>
        <v>0</v>
      </c>
      <c r="F146" s="246">
        <f t="shared" si="7"/>
        <v>0</v>
      </c>
      <c r="G146" s="246">
        <f>IF(ROUND(SUM('PR-RAS'!D959:D961),2)&gt;ROUND('PR-RAS'!D609,2),1,0)</f>
        <v>0</v>
      </c>
      <c r="H146" s="246">
        <f>IF(ROUND(SUM('PR-RAS'!E959:E961),2)&gt;ROUND('PR-RAS'!E609,2),1,0)</f>
        <v>0</v>
      </c>
      <c r="I146" s="246"/>
      <c r="J146" s="246"/>
      <c r="K146" s="246"/>
      <c r="L146" s="246"/>
      <c r="M146" s="246"/>
      <c r="N146" s="246"/>
      <c r="O146" s="246"/>
      <c r="P146" s="132"/>
    </row>
    <row r="147" spans="1:16" customFormat="1" ht="15" customHeight="1" x14ac:dyDescent="0.2">
      <c r="A147" s="257">
        <v>121</v>
      </c>
      <c r="B147" s="258" t="str">
        <f t="shared" si="5"/>
        <v>O.K.</v>
      </c>
      <c r="C147" s="266" t="s">
        <v>3176</v>
      </c>
      <c r="D147" s="250"/>
      <c r="E147" s="246">
        <f t="shared" si="6"/>
        <v>0</v>
      </c>
      <c r="F147" s="246">
        <f t="shared" si="7"/>
        <v>0</v>
      </c>
      <c r="G147" s="246">
        <f>IF(ROUND('PR-RAS'!D962,2)&gt;ROUND('PR-RAS'!D610,2),1,0)</f>
        <v>0</v>
      </c>
      <c r="H147" s="246">
        <f>IF(ROUND('PR-RAS'!E962,2)&gt;ROUND('PR-RAS'!E610,2),1,0)</f>
        <v>0</v>
      </c>
      <c r="I147" s="246"/>
      <c r="J147" s="246"/>
      <c r="K147" s="246"/>
      <c r="L147" s="246"/>
      <c r="M147" s="246"/>
      <c r="N147" s="246"/>
      <c r="O147" s="246"/>
      <c r="P147" s="132"/>
    </row>
    <row r="148" spans="1:16" customFormat="1" ht="15" customHeight="1" x14ac:dyDescent="0.2">
      <c r="A148" s="257">
        <v>122</v>
      </c>
      <c r="B148" s="258" t="str">
        <f t="shared" ref="B148:B211" si="8">IF(E148=1,"Pogreška",IF(F148=1,"Provjera","O.K."))</f>
        <v>O.K.</v>
      </c>
      <c r="C148" s="266" t="s">
        <v>3177</v>
      </c>
      <c r="D148" s="250"/>
      <c r="E148" s="246">
        <f t="shared" ref="E148:E211" si="9">MAX(G148:K148)</f>
        <v>0</v>
      </c>
      <c r="F148" s="246">
        <f t="shared" ref="F148:F211" si="10">MAX(L148:O148)</f>
        <v>0</v>
      </c>
      <c r="G148" s="246">
        <f>IF(ROUND(SUM('PR-RAS'!D963:D964),2)&gt;ROUND('PR-RAS'!D611,2),1,0)</f>
        <v>0</v>
      </c>
      <c r="H148" s="246">
        <f>IF(ROUND(SUM('PR-RAS'!E963:E964),2)&gt;ROUND('PR-RAS'!E611,2),1,0)</f>
        <v>0</v>
      </c>
      <c r="I148" s="246"/>
      <c r="J148" s="246"/>
      <c r="K148" s="246"/>
      <c r="L148" s="246"/>
      <c r="M148" s="246"/>
      <c r="N148" s="246"/>
      <c r="O148" s="246"/>
      <c r="P148" s="132"/>
    </row>
    <row r="149" spans="1:16" customFormat="1" ht="15" customHeight="1" x14ac:dyDescent="0.2">
      <c r="A149" s="257">
        <v>123</v>
      </c>
      <c r="B149" s="258" t="str">
        <f t="shared" si="8"/>
        <v>O.K.</v>
      </c>
      <c r="C149" s="266" t="s">
        <v>3178</v>
      </c>
      <c r="D149" s="250"/>
      <c r="E149" s="246">
        <f t="shared" si="9"/>
        <v>0</v>
      </c>
      <c r="F149" s="246">
        <f t="shared" si="10"/>
        <v>0</v>
      </c>
      <c r="G149" s="246">
        <f>IF(ROUND('PR-RAS'!D965,2)&gt;ROUND('PR-RAS'!D613,2),1,0)</f>
        <v>0</v>
      </c>
      <c r="H149" s="246">
        <f>IF(ROUND('PR-RAS'!E965,2)&gt;ROUND('PR-RAS'!E613,2),1,0)</f>
        <v>0</v>
      </c>
      <c r="I149" s="246"/>
      <c r="J149" s="246"/>
      <c r="K149" s="246"/>
      <c r="L149" s="246"/>
      <c r="M149" s="246"/>
      <c r="N149" s="246"/>
      <c r="O149" s="246"/>
      <c r="P149" s="132"/>
    </row>
    <row r="150" spans="1:16" customFormat="1" ht="15" customHeight="1" x14ac:dyDescent="0.2">
      <c r="A150" s="257">
        <v>124</v>
      </c>
      <c r="B150" s="258" t="str">
        <f t="shared" si="8"/>
        <v>O.K.</v>
      </c>
      <c r="C150" s="268" t="s">
        <v>3179</v>
      </c>
      <c r="D150" s="250"/>
      <c r="E150" s="246">
        <f t="shared" si="9"/>
        <v>0</v>
      </c>
      <c r="F150" s="246">
        <f t="shared" si="10"/>
        <v>0</v>
      </c>
      <c r="G150" s="246">
        <f>IF(ROUND('PR-RAS'!D966,2)&gt;ROUND('PR-RAS'!D614,2),1,0)</f>
        <v>0</v>
      </c>
      <c r="H150" s="246">
        <f>IF(ROUND('PR-RAS'!E966,2)&gt;ROUND('PR-RAS'!E614,2),1,0)</f>
        <v>0</v>
      </c>
      <c r="I150" s="246"/>
      <c r="J150" s="246"/>
      <c r="K150" s="246"/>
      <c r="L150" s="246"/>
      <c r="M150" s="246"/>
      <c r="N150" s="246"/>
      <c r="O150" s="246"/>
      <c r="P150" s="132"/>
    </row>
    <row r="151" spans="1:16" customFormat="1" ht="15" customHeight="1" x14ac:dyDescent="0.2">
      <c r="A151" s="257">
        <v>125</v>
      </c>
      <c r="B151" s="258" t="str">
        <f t="shared" si="8"/>
        <v>O.K.</v>
      </c>
      <c r="C151" s="266" t="s">
        <v>3180</v>
      </c>
      <c r="D151" s="250"/>
      <c r="E151" s="246">
        <f t="shared" si="9"/>
        <v>0</v>
      </c>
      <c r="F151" s="246">
        <f t="shared" si="10"/>
        <v>0</v>
      </c>
      <c r="G151" s="246">
        <f>IF(ROUND('PR-RAS'!D967,2)&gt;ROUND('PR-RAS'!D615,2),1,0)</f>
        <v>0</v>
      </c>
      <c r="H151" s="246">
        <f>IF(ROUND('PR-RAS'!E967,2)&gt;ROUND('PR-RAS'!E615,2),1,0)</f>
        <v>0</v>
      </c>
      <c r="I151" s="269"/>
      <c r="J151" s="269"/>
      <c r="K151" s="246"/>
      <c r="L151" s="246"/>
      <c r="M151" s="246"/>
      <c r="N151" s="246"/>
      <c r="O151" s="246"/>
      <c r="P151" s="132"/>
    </row>
    <row r="152" spans="1:16" customFormat="1" ht="15" customHeight="1" x14ac:dyDescent="0.2">
      <c r="A152" s="257">
        <v>126</v>
      </c>
      <c r="B152" s="258" t="str">
        <f t="shared" si="8"/>
        <v>O.K.</v>
      </c>
      <c r="C152" s="266" t="s">
        <v>3181</v>
      </c>
      <c r="D152" s="250"/>
      <c r="E152" s="246">
        <f t="shared" si="9"/>
        <v>0</v>
      </c>
      <c r="F152" s="246">
        <f t="shared" si="10"/>
        <v>0</v>
      </c>
      <c r="G152" s="246">
        <f>IF(ABS('PR-RAS'!D618-SUM('PR-RAS'!D968:D969))&gt;0.001,1,0)</f>
        <v>0</v>
      </c>
      <c r="H152" s="246">
        <f>IF(ABS('PR-RAS'!E618-SUM('PR-RAS'!E968:E969))&gt;0.001,1,0)</f>
        <v>0</v>
      </c>
      <c r="I152" s="269"/>
      <c r="J152" s="269"/>
      <c r="K152" s="246"/>
      <c r="L152" s="246"/>
      <c r="M152" s="246"/>
      <c r="N152" s="246"/>
      <c r="O152" s="246"/>
      <c r="P152" s="132"/>
    </row>
    <row r="153" spans="1:16" customFormat="1" ht="15" customHeight="1" x14ac:dyDescent="0.2">
      <c r="A153" s="257">
        <v>127</v>
      </c>
      <c r="B153" s="258" t="str">
        <f t="shared" si="8"/>
        <v>O.K.</v>
      </c>
      <c r="C153" s="266" t="s">
        <v>3182</v>
      </c>
      <c r="D153" s="250"/>
      <c r="E153" s="246">
        <f t="shared" si="9"/>
        <v>0</v>
      </c>
      <c r="F153" s="246">
        <f t="shared" si="10"/>
        <v>0</v>
      </c>
      <c r="G153" s="246">
        <f>IF(ABS('PR-RAS'!D619-SUM('PR-RAS'!D970:D971))&gt;0.001,1,0)</f>
        <v>0</v>
      </c>
      <c r="H153" s="246">
        <f>IF(ABS('PR-RAS'!E619-SUM('PR-RAS'!E970:E971))&gt;0.001,1,0)</f>
        <v>0</v>
      </c>
      <c r="I153" s="246"/>
      <c r="J153" s="246"/>
      <c r="K153" s="246"/>
      <c r="L153" s="246"/>
      <c r="M153" s="246"/>
      <c r="N153" s="246"/>
      <c r="O153" s="246"/>
      <c r="P153" s="132"/>
    </row>
    <row r="154" spans="1:16" customFormat="1" ht="15" customHeight="1" x14ac:dyDescent="0.2">
      <c r="A154" s="257">
        <v>128</v>
      </c>
      <c r="B154" s="258" t="str">
        <f t="shared" si="8"/>
        <v>O.K.</v>
      </c>
      <c r="C154" s="266" t="s">
        <v>3183</v>
      </c>
      <c r="D154" s="250"/>
      <c r="E154" s="246">
        <f t="shared" si="9"/>
        <v>0</v>
      </c>
      <c r="F154" s="246">
        <f t="shared" si="10"/>
        <v>0</v>
      </c>
      <c r="G154" s="246">
        <f>IF(ABS('PR-RAS'!D620-SUM('PR-RAS'!D972:D973))&gt;0.001,1,0)</f>
        <v>0</v>
      </c>
      <c r="H154" s="246">
        <f>IF(ABS('PR-RAS'!E620-SUM('PR-RAS'!E972:E973))&gt;0.001,1,0)</f>
        <v>0</v>
      </c>
      <c r="I154" s="269"/>
      <c r="J154" s="269"/>
      <c r="K154" s="246"/>
      <c r="L154" s="246"/>
      <c r="M154" s="246"/>
      <c r="N154" s="246"/>
      <c r="O154" s="246"/>
      <c r="P154" s="132"/>
    </row>
    <row r="155" spans="1:16" customFormat="1" ht="15" customHeight="1" x14ac:dyDescent="0.2">
      <c r="A155" s="257">
        <v>129</v>
      </c>
      <c r="B155" s="258" t="str">
        <f t="shared" si="8"/>
        <v>O.K.</v>
      </c>
      <c r="C155" s="266" t="s">
        <v>3184</v>
      </c>
      <c r="D155" s="250"/>
      <c r="E155" s="246">
        <f t="shared" si="9"/>
        <v>0</v>
      </c>
      <c r="F155" s="246">
        <f t="shared" si="10"/>
        <v>0</v>
      </c>
      <c r="G155" s="246">
        <f>IF(ABS('PR-RAS'!D621-SUM('PR-RAS'!D974:D975))&gt;0.001,1,0)</f>
        <v>0</v>
      </c>
      <c r="H155" s="246">
        <f>IF(ABS('PR-RAS'!E621-SUM('PR-RAS'!E974:E975))&gt;0.001,1,0)</f>
        <v>0</v>
      </c>
      <c r="I155" s="269"/>
      <c r="J155" s="269"/>
      <c r="K155" s="246"/>
      <c r="L155" s="246"/>
      <c r="M155" s="246"/>
      <c r="N155" s="246"/>
      <c r="O155" s="246"/>
      <c r="P155" s="132"/>
    </row>
    <row r="156" spans="1:16" customFormat="1" ht="15" customHeight="1" x14ac:dyDescent="0.2">
      <c r="A156" s="257">
        <v>130</v>
      </c>
      <c r="B156" s="258" t="str">
        <f t="shared" si="8"/>
        <v>O.K.</v>
      </c>
      <c r="C156" s="266" t="s">
        <v>3185</v>
      </c>
      <c r="D156" s="250"/>
      <c r="E156" s="246">
        <f t="shared" si="9"/>
        <v>0</v>
      </c>
      <c r="F156" s="246">
        <f t="shared" si="10"/>
        <v>0</v>
      </c>
      <c r="G156" s="246">
        <f>IF(ABS('PR-RAS'!D622-SUM('PR-RAS'!D976:D977))&gt;0.001,1,0)</f>
        <v>0</v>
      </c>
      <c r="H156" s="246">
        <f>IF(ABS('PR-RAS'!E622-SUM('PR-RAS'!E976:E977))&gt;0.001,1,0)</f>
        <v>0</v>
      </c>
      <c r="I156" s="246"/>
      <c r="J156" s="246"/>
      <c r="K156" s="246"/>
      <c r="L156" s="246"/>
      <c r="M156" s="246"/>
      <c r="N156" s="246"/>
      <c r="O156" s="246"/>
      <c r="P156" s="132"/>
    </row>
    <row r="157" spans="1:16" customFormat="1" ht="15" customHeight="1" x14ac:dyDescent="0.2">
      <c r="A157" s="257">
        <v>131</v>
      </c>
      <c r="B157" s="258" t="str">
        <f t="shared" si="8"/>
        <v>O.K.</v>
      </c>
      <c r="C157" s="266" t="s">
        <v>3186</v>
      </c>
      <c r="D157" s="250"/>
      <c r="E157" s="246">
        <f t="shared" si="9"/>
        <v>0</v>
      </c>
      <c r="F157" s="246">
        <f t="shared" si="10"/>
        <v>0</v>
      </c>
      <c r="G157" s="246">
        <f>IF(ABS('PR-RAS'!D623-SUM('PR-RAS'!D978:D979))&gt;0.001,1,0)</f>
        <v>0</v>
      </c>
      <c r="H157" s="246">
        <f>IF(ABS('PR-RAS'!E623-SUM('PR-RAS'!E978:E979))&gt;0.001,1,0)</f>
        <v>0</v>
      </c>
      <c r="I157" s="269"/>
      <c r="J157" s="269"/>
      <c r="K157" s="246"/>
      <c r="L157" s="246"/>
      <c r="M157" s="246"/>
      <c r="N157" s="246"/>
      <c r="O157" s="246"/>
      <c r="P157" s="132"/>
    </row>
    <row r="158" spans="1:16" customFormat="1" ht="15" customHeight="1" x14ac:dyDescent="0.2">
      <c r="A158" s="257">
        <v>132</v>
      </c>
      <c r="B158" s="258" t="str">
        <f t="shared" si="8"/>
        <v>O.K.</v>
      </c>
      <c r="C158" s="266" t="s">
        <v>3187</v>
      </c>
      <c r="D158" s="250"/>
      <c r="E158" s="246">
        <f t="shared" si="9"/>
        <v>0</v>
      </c>
      <c r="F158" s="246">
        <f t="shared" si="10"/>
        <v>0</v>
      </c>
      <c r="G158" s="246">
        <f>IF(ABS('PR-RAS'!D624-SUM('PR-RAS'!D980:D981))&gt;0.001,1,0)</f>
        <v>0</v>
      </c>
      <c r="H158" s="246">
        <f>IF(ABS('PR-RAS'!E624-SUM('PR-RAS'!E980:E981))&gt;0.001,1,0)</f>
        <v>0</v>
      </c>
      <c r="I158" s="269"/>
      <c r="J158" s="269"/>
      <c r="K158" s="246"/>
      <c r="L158" s="246"/>
      <c r="M158" s="246"/>
      <c r="N158" s="246"/>
      <c r="O158" s="246"/>
      <c r="P158" s="132"/>
    </row>
    <row r="159" spans="1:16" customFormat="1" ht="15" customHeight="1" x14ac:dyDescent="0.2">
      <c r="A159" s="257">
        <v>133</v>
      </c>
      <c r="B159" s="258" t="str">
        <f t="shared" si="8"/>
        <v>O.K.</v>
      </c>
      <c r="C159" s="266" t="s">
        <v>3188</v>
      </c>
      <c r="D159" s="250"/>
      <c r="E159" s="246">
        <f t="shared" si="9"/>
        <v>0</v>
      </c>
      <c r="F159" s="246">
        <f t="shared" si="10"/>
        <v>0</v>
      </c>
      <c r="G159" s="246">
        <f>IF(ROUND('PR-RAS'!D982,2)&gt;ROUND('PR-RAS'!D633,2),1,0)</f>
        <v>0</v>
      </c>
      <c r="H159" s="246">
        <f>IF(ROUND('PR-RAS'!E982,2)&gt;ROUND('PR-RAS'!E633,2),1,0)</f>
        <v>0</v>
      </c>
      <c r="I159" s="246"/>
      <c r="J159" s="246"/>
      <c r="K159" s="246"/>
      <c r="L159" s="246"/>
      <c r="M159" s="246"/>
      <c r="N159" s="246"/>
      <c r="O159" s="246"/>
      <c r="P159" s="132"/>
    </row>
    <row r="160" spans="1:16" customFormat="1" ht="30" customHeight="1" x14ac:dyDescent="0.2">
      <c r="A160" s="257">
        <v>135</v>
      </c>
      <c r="B160" s="258" t="str">
        <f t="shared" si="8"/>
        <v>O.K.</v>
      </c>
      <c r="C160" s="268" t="s">
        <v>3189</v>
      </c>
      <c r="D160" s="250"/>
      <c r="E160" s="246">
        <f t="shared" si="9"/>
        <v>0</v>
      </c>
      <c r="F160" s="246">
        <f t="shared" si="10"/>
        <v>0</v>
      </c>
      <c r="G160" s="246">
        <f>IF(AND(I3=11,O3&lt;&gt;47123,OR(MAX('PR-RAS'!D8:E15)&gt;0,MIN('PR-RAS'!D8:E15)&lt;0)),1,0)</f>
        <v>0</v>
      </c>
      <c r="H160" s="246"/>
      <c r="I160" s="246"/>
      <c r="J160" s="246"/>
      <c r="K160" s="246"/>
      <c r="L160" s="246"/>
      <c r="M160" s="246"/>
      <c r="N160" s="246"/>
      <c r="O160" s="246"/>
      <c r="P160" s="132"/>
    </row>
    <row r="161" spans="1:16" customFormat="1" ht="30.75" customHeight="1" x14ac:dyDescent="0.2">
      <c r="A161" s="257">
        <v>136</v>
      </c>
      <c r="B161" s="258" t="str">
        <f t="shared" si="8"/>
        <v>O.K.</v>
      </c>
      <c r="C161" s="270" t="s">
        <v>3190</v>
      </c>
      <c r="D161" s="250"/>
      <c r="E161" s="246">
        <f t="shared" si="9"/>
        <v>0</v>
      </c>
      <c r="F161" s="246">
        <f t="shared" si="10"/>
        <v>0</v>
      </c>
      <c r="G161" s="246">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6"/>
      <c r="I161" s="246"/>
      <c r="J161" s="246"/>
      <c r="K161" s="246"/>
      <c r="L161" s="246"/>
      <c r="M161" s="246"/>
      <c r="N161" s="246"/>
      <c r="O161" s="246"/>
      <c r="P161" s="132"/>
    </row>
    <row r="162" spans="1:16" customFormat="1" ht="30" customHeight="1" x14ac:dyDescent="0.2">
      <c r="A162" s="257">
        <v>137</v>
      </c>
      <c r="B162" s="258" t="str">
        <f t="shared" si="8"/>
        <v>O.K.</v>
      </c>
      <c r="C162" s="268" t="s">
        <v>3191</v>
      </c>
      <c r="D162" s="250"/>
      <c r="E162" s="246">
        <f t="shared" si="9"/>
        <v>0</v>
      </c>
      <c r="F162" s="246">
        <f t="shared" si="10"/>
        <v>0</v>
      </c>
      <c r="G162" s="246">
        <f>IF(AND(I3=11,MAX('PR-RAS'!D16:E28,'PR-RAS'!D30:E35,'PR-RAS'!D37:E39,'PR-RAS'!D45:E49,'PR-RAS'!D141:E141,'PR-RAS'!D240:E243,'PR-RAS'!D254:E254)&gt;0),1,0)</f>
        <v>0</v>
      </c>
      <c r="H162" s="246"/>
      <c r="I162" s="271"/>
      <c r="J162" s="246"/>
      <c r="K162" s="246"/>
      <c r="L162" s="246"/>
      <c r="M162" s="246"/>
      <c r="N162" s="246"/>
      <c r="O162" s="246"/>
      <c r="P162" s="132"/>
    </row>
    <row r="163" spans="1:16" customFormat="1" ht="32.25" customHeight="1" x14ac:dyDescent="0.2">
      <c r="A163" s="257">
        <v>245</v>
      </c>
      <c r="B163" s="258" t="str">
        <f t="shared" si="8"/>
        <v>O.K.</v>
      </c>
      <c r="C163" s="270" t="s">
        <v>3192</v>
      </c>
      <c r="D163" s="250"/>
      <c r="E163" s="246">
        <f t="shared" si="9"/>
        <v>0</v>
      </c>
      <c r="F163" s="246">
        <f t="shared" si="10"/>
        <v>0</v>
      </c>
      <c r="G163" s="246">
        <f>IF(AND(I3=11,MAX('PR-RAS'!D209:E209)&gt;0,O3&lt;&gt;51255,O3&lt;&gt;51263,O3&lt;&gt;51343,O3&lt;&gt;51319,O3&lt;&gt;51298,O3&lt;&gt;51302,O3&lt;&gt;51327,O3&lt;&gt;51335,O3&lt;&gt;51280,O3&lt;&gt;51271),1,0)</f>
        <v>0</v>
      </c>
      <c r="H163" s="246"/>
      <c r="I163" s="271"/>
      <c r="J163" s="246"/>
      <c r="K163" s="246"/>
      <c r="L163" s="246"/>
      <c r="M163" s="246"/>
      <c r="N163" s="246"/>
      <c r="O163" s="246"/>
      <c r="P163" s="132"/>
    </row>
    <row r="164" spans="1:16" customFormat="1" ht="30" customHeight="1" x14ac:dyDescent="0.2">
      <c r="A164" s="257">
        <v>138</v>
      </c>
      <c r="B164" s="258" t="str">
        <f t="shared" si="8"/>
        <v>O.K.</v>
      </c>
      <c r="C164" s="268" t="s">
        <v>3193</v>
      </c>
      <c r="D164" s="250"/>
      <c r="E164" s="246">
        <f t="shared" si="9"/>
        <v>0</v>
      </c>
      <c r="F164" s="246">
        <f t="shared" si="10"/>
        <v>0</v>
      </c>
      <c r="G164" s="246">
        <f>IF(AND(I3=11,O3&lt;&gt;47107,MAX('PR-RAS'!D255:E255)&gt;0),1,0)</f>
        <v>0</v>
      </c>
      <c r="H164" s="246">
        <f>IF(AND(I3=11,O3&lt;&gt;47107,MIN('PR-RAS'!D255:E255)&lt;0),1,0)</f>
        <v>0</v>
      </c>
      <c r="I164" s="271"/>
      <c r="J164" s="246"/>
      <c r="K164" s="246"/>
      <c r="L164" s="246"/>
      <c r="M164" s="246"/>
      <c r="N164" s="246"/>
      <c r="O164" s="246"/>
      <c r="P164" s="132"/>
    </row>
    <row r="165" spans="1:16" customFormat="1" ht="29.25" customHeight="1" x14ac:dyDescent="0.2">
      <c r="A165" s="257">
        <v>139</v>
      </c>
      <c r="B165" s="258" t="str">
        <f t="shared" si="8"/>
        <v>O.K.</v>
      </c>
      <c r="C165" s="270" t="s">
        <v>3194</v>
      </c>
      <c r="D165" s="250"/>
      <c r="E165" s="246">
        <f t="shared" si="9"/>
        <v>0</v>
      </c>
      <c r="F165" s="246">
        <f t="shared" si="10"/>
        <v>0</v>
      </c>
      <c r="G165" s="246">
        <f>IF(AND(I3=11,MAX('PR-RAS'!D424:E426,'PR-RAS'!D429:E429,'PR-RAS'!D439:E441,'PR-RAS'!D445:E445,'PR-RAS'!D446:E446,'PR-RAS'!D461:E461,'PR-RAS'!D462:E462,'PR-RAS'!D465:E468,'PR-RAS'!D471:E471,'PR-RAS'!D483:E483,'PR-RAS'!D488:E489,'PR-RAS'!D500:E500,'PR-RAS'!D501:E501)&gt;0),1,0)</f>
        <v>0</v>
      </c>
      <c r="H165" s="246">
        <f>IF(AND(I3=11,MIN('PR-RAS'!D424:E426,'PR-RAS'!D429:E429,'PR-RAS'!D439:E441,'PR-RAS'!D445:E445,'PR-RAS'!D446:E446,'PR-RAS'!D461:E461,'PR-RAS'!D462:E462,'PR-RAS'!D465:E468,'PR-RAS'!D471:E471,'PR-RAS'!D483:E483,'PR-RAS'!D488:E489,'PR-RAS'!D500:E500,'PR-RAS'!D501:E501)&lt;0),1,0)</f>
        <v>0</v>
      </c>
      <c r="I165" s="246"/>
      <c r="J165" s="246"/>
      <c r="K165" s="246"/>
      <c r="L165" s="246"/>
      <c r="M165" s="246"/>
      <c r="N165" s="246"/>
      <c r="O165" s="246"/>
      <c r="P165" s="132"/>
    </row>
    <row r="166" spans="1:16" customFormat="1" ht="18.75" customHeight="1" x14ac:dyDescent="0.2">
      <c r="A166" s="257">
        <v>246</v>
      </c>
      <c r="B166" s="258" t="str">
        <f t="shared" si="8"/>
        <v>O.K.</v>
      </c>
      <c r="C166" s="270" t="s">
        <v>3195</v>
      </c>
      <c r="D166" s="250"/>
      <c r="E166" s="246">
        <f t="shared" si="9"/>
        <v>0</v>
      </c>
      <c r="F166" s="246">
        <f t="shared" si="10"/>
        <v>0</v>
      </c>
      <c r="G166" s="246">
        <f>IF(AND(I3=11,O3&lt;&gt;174,O3&lt;&gt;713,O3&lt;&gt;999,O3&lt;&gt;1966,O3&lt;&gt;2436,O3&lt;&gt;2452,O3&lt;&gt;20157,O3&lt;&gt;22058,O3&lt;&gt;40834,O3&lt;&gt;47037,MAX('PR-RAS'!D428:E428)&gt;0),1,0)</f>
        <v>0</v>
      </c>
      <c r="H166" s="246"/>
      <c r="I166" s="246"/>
      <c r="J166" s="246"/>
      <c r="K166" s="246"/>
      <c r="L166" s="246"/>
      <c r="M166" s="246"/>
      <c r="N166" s="246"/>
      <c r="O166" s="246"/>
      <c r="P166" s="132"/>
    </row>
    <row r="167" spans="1:16" customFormat="1" ht="18.75" customHeight="1" x14ac:dyDescent="0.2">
      <c r="A167" s="257">
        <v>247</v>
      </c>
      <c r="B167" s="258" t="str">
        <f t="shared" si="8"/>
        <v>O.K.</v>
      </c>
      <c r="C167" s="268" t="s">
        <v>3196</v>
      </c>
      <c r="D167" s="250"/>
      <c r="E167" s="246">
        <f t="shared" si="9"/>
        <v>0</v>
      </c>
      <c r="F167" s="246">
        <f t="shared" si="10"/>
        <v>0</v>
      </c>
      <c r="G167" s="246">
        <f>IF(AND(I3=11,O3&lt;&gt;1087,O3&lt;&gt;1222,O3&lt;&gt;6120,O3&lt;&gt;47107,O3&lt;&gt;51441,O3&lt;&gt;51724,MAX('PR-RAS'!D486:E486)&gt;0),1,0)</f>
        <v>0</v>
      </c>
      <c r="H167" s="246"/>
      <c r="I167" s="246"/>
      <c r="J167" s="246"/>
      <c r="K167" s="246"/>
      <c r="L167" s="246"/>
      <c r="M167" s="246"/>
      <c r="N167" s="246"/>
      <c r="O167" s="246"/>
      <c r="P167" s="132"/>
    </row>
    <row r="168" spans="1:16" customFormat="1" ht="18.75" customHeight="1" x14ac:dyDescent="0.2">
      <c r="A168" s="257">
        <v>248</v>
      </c>
      <c r="B168" s="258" t="str">
        <f t="shared" si="8"/>
        <v>O.K.</v>
      </c>
      <c r="C168" s="268" t="s">
        <v>3197</v>
      </c>
      <c r="D168" s="250"/>
      <c r="E168" s="246">
        <f t="shared" si="9"/>
        <v>0</v>
      </c>
      <c r="F168" s="246">
        <f t="shared" si="10"/>
        <v>0</v>
      </c>
      <c r="G168" s="246">
        <f>IF(AND(I3=11,O3&lt;&gt;1079,O3&lt;&gt;46237,O3&lt;&gt;47053,O3&lt;&gt;47061,MAX('PR-RAS'!D487:E487)&gt;0),1,0)</f>
        <v>0</v>
      </c>
      <c r="H168" s="246"/>
      <c r="I168" s="246"/>
      <c r="J168" s="246"/>
      <c r="K168" s="246"/>
      <c r="L168" s="246"/>
      <c r="M168" s="246"/>
      <c r="N168" s="246"/>
      <c r="O168" s="246"/>
      <c r="P168" s="132"/>
    </row>
    <row r="169" spans="1:16" customFormat="1" ht="30" customHeight="1" x14ac:dyDescent="0.2">
      <c r="A169" s="257">
        <v>140</v>
      </c>
      <c r="B169" s="258" t="str">
        <f t="shared" si="8"/>
        <v>O.K.</v>
      </c>
      <c r="C169" s="268" t="s">
        <v>3198</v>
      </c>
      <c r="D169" s="250"/>
      <c r="E169" s="246">
        <f t="shared" si="9"/>
        <v>0</v>
      </c>
      <c r="F169" s="246">
        <f t="shared" si="10"/>
        <v>0</v>
      </c>
      <c r="G169" s="246">
        <f>IF(AND(I3=11,O3&lt;&gt;721,OR(MAX('PR-RAS'!D505:E505,'PR-RAS'!D615:E615)&gt;0,MIN('PR-RAS'!D505:E505,'PR-RAS'!D615:E615)&lt;0)),1,0)</f>
        <v>0</v>
      </c>
      <c r="H169" s="246"/>
      <c r="I169" s="246"/>
      <c r="J169" s="246"/>
      <c r="K169" s="246"/>
      <c r="L169" s="246"/>
      <c r="M169" s="246"/>
      <c r="N169" s="246"/>
      <c r="O169" s="246"/>
      <c r="P169" s="132"/>
    </row>
    <row r="170" spans="1:16" customFormat="1" ht="30" customHeight="1" x14ac:dyDescent="0.2">
      <c r="A170" s="257">
        <v>141</v>
      </c>
      <c r="B170" s="258" t="str">
        <f t="shared" si="8"/>
        <v>O.K.</v>
      </c>
      <c r="C170" s="268" t="s">
        <v>3199</v>
      </c>
      <c r="D170" s="250"/>
      <c r="E170" s="246">
        <f t="shared" si="9"/>
        <v>0</v>
      </c>
      <c r="F170" s="246">
        <f t="shared" si="10"/>
        <v>0</v>
      </c>
      <c r="G170" s="246">
        <f>IF(AND(I3=11,O3&lt;&gt;721,MAX('PR-RAS'!D506:E506,'PR-RAS'!D518:E518,'PR-RAS'!D521:E521,'PR-RAS'!D527:E527,'PR-RAS'!D530:E534,'PR-RAS'!D547:E549,'PR-RAS'!D553:E554,'PR-RAS'!D570:E570,'PR-RAS'!D573:E573,'PR-RAS'!D578:E579)&gt;0),1,0)</f>
        <v>0</v>
      </c>
      <c r="H170" s="246"/>
      <c r="I170" s="246"/>
      <c r="J170" s="246"/>
      <c r="K170" s="246"/>
      <c r="L170" s="246"/>
      <c r="M170" s="246"/>
      <c r="N170" s="246"/>
      <c r="O170" s="246"/>
      <c r="P170" s="132"/>
    </row>
    <row r="171" spans="1:16" customFormat="1" ht="30" customHeight="1" x14ac:dyDescent="0.2">
      <c r="A171" s="257">
        <v>142</v>
      </c>
      <c r="B171" s="258" t="str">
        <f t="shared" si="8"/>
        <v>O.K.</v>
      </c>
      <c r="C171" s="268" t="s">
        <v>3200</v>
      </c>
      <c r="D171" s="250"/>
      <c r="E171" s="246">
        <f t="shared" si="9"/>
        <v>0</v>
      </c>
      <c r="F171" s="246">
        <f t="shared" si="10"/>
        <v>0</v>
      </c>
      <c r="G171" s="246">
        <f>IF(AND(I3=11,O3&lt;&gt;46237,OR(MAX('PR-RAS'!D589:E589)&gt;0,MIN('PR-RAS'!D589:E589)&lt;0)),1,0)</f>
        <v>0</v>
      </c>
      <c r="H171" s="246"/>
      <c r="I171" s="246"/>
      <c r="J171" s="246"/>
      <c r="K171" s="246"/>
      <c r="L171" s="246"/>
      <c r="M171" s="246"/>
      <c r="N171" s="246"/>
      <c r="O171" s="246"/>
      <c r="P171" s="132"/>
    </row>
    <row r="172" spans="1:16" customFormat="1" ht="28.5" customHeight="1" x14ac:dyDescent="0.2">
      <c r="A172" s="257">
        <v>143</v>
      </c>
      <c r="B172" s="258" t="str">
        <f t="shared" si="8"/>
        <v>O.K.</v>
      </c>
      <c r="C172" s="270" t="s">
        <v>3201</v>
      </c>
      <c r="D172" s="250"/>
      <c r="E172" s="246">
        <f t="shared" si="9"/>
        <v>0</v>
      </c>
      <c r="F172" s="246">
        <f t="shared" si="10"/>
        <v>0</v>
      </c>
      <c r="G172" s="246">
        <f>IF(AND(I3=11,O3&lt;&gt;174,O3&lt;&gt;51255,O3&lt;&gt;51263,O3&lt;&gt;51271,O3&lt;&gt;51280,O3&lt;&gt;51298,O3&lt;&gt;51302,O3&lt;&gt;51319,O3&lt;&gt;51327,O3&lt;&gt;51335,O3&lt;&gt;51343,OR(MAX('PR-RAS'!D594:E598)&gt;0,MIN('PR-RAS'!D594:E598)&lt;0)),1,0)</f>
        <v>0</v>
      </c>
      <c r="H172" s="246"/>
      <c r="I172" s="246"/>
      <c r="J172" s="246"/>
      <c r="K172" s="246"/>
      <c r="L172" s="246"/>
      <c r="M172" s="246"/>
      <c r="N172" s="246"/>
      <c r="O172" s="246"/>
      <c r="P172" s="132"/>
    </row>
    <row r="173" spans="1:16" customFormat="1" ht="30" customHeight="1" x14ac:dyDescent="0.2">
      <c r="A173" s="257">
        <v>144</v>
      </c>
      <c r="B173" s="258" t="str">
        <f t="shared" si="8"/>
        <v>O.K.</v>
      </c>
      <c r="C173" s="270" t="s">
        <v>3202</v>
      </c>
      <c r="D173" s="250"/>
      <c r="E173" s="246">
        <f t="shared" si="9"/>
        <v>0</v>
      </c>
      <c r="F173" s="246">
        <f t="shared" si="10"/>
        <v>0</v>
      </c>
      <c r="G173" s="246">
        <f>IF(AND(I3=11,MAX('PR-RAS'!D592:E592,'PR-RAS'!D610:E610,'PR-RAS'!D611:E611,'PR-RAS'!D614:E614,'PR-RAS'!D626:E626,'PR-RAS'!D628:E628,'PR-RAS'!D631:E631,'PR-RAS'!D634:E634,'PR-RAS'!D711:E711,'PR-RAS'!D728:E728,'PR-RAS'!D732:E732,'PR-RAS'!D734:E734)&lt;&gt;0),1,0)</f>
        <v>0</v>
      </c>
      <c r="H173" s="246"/>
      <c r="I173" s="246"/>
      <c r="J173" s="246"/>
      <c r="K173" s="246"/>
      <c r="L173" s="246"/>
      <c r="M173" s="246"/>
      <c r="N173" s="246"/>
      <c r="O173" s="246"/>
      <c r="P173" s="132"/>
    </row>
    <row r="174" spans="1:16" customFormat="1" ht="21" customHeight="1" x14ac:dyDescent="0.2">
      <c r="A174" s="257">
        <v>249</v>
      </c>
      <c r="B174" s="258" t="str">
        <f t="shared" si="8"/>
        <v>O.K.</v>
      </c>
      <c r="C174" s="268" t="s">
        <v>3203</v>
      </c>
      <c r="D174" s="250"/>
      <c r="E174" s="246">
        <f t="shared" si="9"/>
        <v>0</v>
      </c>
      <c r="F174" s="246">
        <f t="shared" si="10"/>
        <v>0</v>
      </c>
      <c r="G174" s="246">
        <f>IF(AND(OR(AND(I3=11,O3&lt;&gt;46237),AND(I3=12,O3&lt;&gt;47053)),MAX('PR-RAS'!D480:E480)&gt;0),1,0)</f>
        <v>0</v>
      </c>
      <c r="H174" s="246"/>
      <c r="I174" s="246"/>
      <c r="J174" s="246"/>
      <c r="K174" s="246"/>
      <c r="L174" s="246"/>
      <c r="M174" s="246"/>
      <c r="N174" s="246"/>
      <c r="O174" s="246"/>
      <c r="P174" s="132"/>
    </row>
    <row r="175" spans="1:16" customFormat="1" ht="30" customHeight="1" x14ac:dyDescent="0.2">
      <c r="A175" s="257">
        <v>145</v>
      </c>
      <c r="B175" s="258" t="str">
        <f t="shared" si="8"/>
        <v>O.K.</v>
      </c>
      <c r="C175" s="268" t="s">
        <v>3204</v>
      </c>
      <c r="D175" s="250"/>
      <c r="E175" s="246">
        <f t="shared" si="9"/>
        <v>0</v>
      </c>
      <c r="F175" s="246">
        <f t="shared" si="10"/>
        <v>0</v>
      </c>
      <c r="G175" s="246">
        <f>IF(AND(I3=12,O3&lt;&gt;47123,OR(MAX('PR-RAS'!D8:E15)&gt;0,MIN('PR-RAS'!D8:E15)&lt;0)),1,0)</f>
        <v>0</v>
      </c>
      <c r="H175" s="246"/>
      <c r="I175" s="246"/>
      <c r="J175" s="246"/>
      <c r="K175" s="246"/>
      <c r="L175" s="246"/>
      <c r="M175" s="246"/>
      <c r="N175" s="246"/>
      <c r="O175" s="246"/>
      <c r="P175" s="132"/>
    </row>
    <row r="176" spans="1:16" customFormat="1" ht="26.25" customHeight="1" x14ac:dyDescent="0.2">
      <c r="A176" s="257">
        <v>146</v>
      </c>
      <c r="B176" s="258" t="str">
        <f t="shared" si="8"/>
        <v>O.K.</v>
      </c>
      <c r="C176" s="270" t="s">
        <v>3205</v>
      </c>
      <c r="D176" s="250"/>
      <c r="E176" s="246">
        <f t="shared" si="9"/>
        <v>0</v>
      </c>
      <c r="F176" s="246">
        <f t="shared" si="10"/>
        <v>0</v>
      </c>
      <c r="G176" s="246">
        <f>IF(AND(I3=12,MAX('PR-RAS'!D29:E29,'PR-RAS'!D36:E36)&gt;0,O3&lt;&gt;51,O3&lt;&gt;47439,O3&lt;&gt;43214,O3&lt;&gt;47037,O3&lt;&gt;721,O3&lt;&gt;47053,O3&lt;&gt;756,O3&lt;&gt;1222,O3&lt;&gt;47107,O3&lt;&gt;47096,O3&lt;&gt;51409,O3&lt;&gt;51441),1,0)</f>
        <v>0</v>
      </c>
      <c r="H176" s="246"/>
      <c r="I176" s="246"/>
      <c r="J176" s="246"/>
      <c r="K176" s="246"/>
      <c r="L176" s="246"/>
      <c r="M176" s="246"/>
      <c r="N176" s="246"/>
      <c r="O176" s="246"/>
      <c r="P176" s="132"/>
    </row>
    <row r="177" spans="1:16" customFormat="1" ht="30" customHeight="1" x14ac:dyDescent="0.2">
      <c r="A177" s="257">
        <v>147</v>
      </c>
      <c r="B177" s="258" t="str">
        <f t="shared" si="8"/>
        <v>O.K.</v>
      </c>
      <c r="C177" s="268" t="s">
        <v>3206</v>
      </c>
      <c r="D177" s="250"/>
      <c r="E177" s="246">
        <f t="shared" si="9"/>
        <v>0</v>
      </c>
      <c r="F177" s="246">
        <f t="shared" si="10"/>
        <v>0</v>
      </c>
      <c r="G177" s="246">
        <f>IF(AND(I3=12,MAX('PR-RAS'!D16:E28,'PR-RAS'!D30:E35,'PR-RAS'!D37:E39,'PR-RAS'!D141:E141,'PR-RAS'!D240:E243)&gt;0),1,0)</f>
        <v>0</v>
      </c>
      <c r="H177" s="246"/>
      <c r="I177" s="272"/>
      <c r="J177" s="269"/>
      <c r="K177" s="269"/>
      <c r="L177" s="269"/>
      <c r="M177" s="273"/>
      <c r="N177" s="269"/>
      <c r="O177" s="273"/>
      <c r="P177" s="132"/>
    </row>
    <row r="178" spans="1:16" customFormat="1" ht="19.5" customHeight="1" x14ac:dyDescent="0.2">
      <c r="A178" s="257">
        <v>250</v>
      </c>
      <c r="B178" s="258" t="str">
        <f t="shared" si="8"/>
        <v>O.K.</v>
      </c>
      <c r="C178" s="270" t="s">
        <v>3207</v>
      </c>
      <c r="D178" s="250"/>
      <c r="E178" s="246">
        <f t="shared" si="9"/>
        <v>0</v>
      </c>
      <c r="F178" s="246">
        <f t="shared" si="10"/>
        <v>0</v>
      </c>
      <c r="G178" s="246">
        <f>IF(AND(I3=12,O3&lt;&gt;174,O3&lt;&gt;713,O3&lt;&gt;999,O3&lt;&gt;1222,O3&lt;&gt;20157,O3&lt;&gt;40834,O3&lt;&gt;47037,O3&lt;&gt;47061,MAX('PR-RAS'!D428:E428)&gt;0),1,0)</f>
        <v>0</v>
      </c>
      <c r="H178" s="246"/>
      <c r="I178" s="272"/>
      <c r="J178" s="269"/>
      <c r="K178" s="269"/>
      <c r="L178" s="269"/>
      <c r="M178" s="273"/>
      <c r="N178" s="269"/>
      <c r="O178" s="273"/>
      <c r="P178" s="132"/>
    </row>
    <row r="179" spans="1:16" customFormat="1" ht="36.75" customHeight="1" x14ac:dyDescent="0.2">
      <c r="A179" s="257">
        <v>148</v>
      </c>
      <c r="B179" s="258" t="str">
        <f t="shared" si="8"/>
        <v>O.K.</v>
      </c>
      <c r="C179" s="270" t="s">
        <v>3208</v>
      </c>
      <c r="D179" s="250"/>
      <c r="E179" s="246">
        <f t="shared" si="9"/>
        <v>0</v>
      </c>
      <c r="F179" s="246">
        <f t="shared" si="10"/>
        <v>0</v>
      </c>
      <c r="G179" s="246">
        <f>IF(AND(I3=12,MAX('PR-RAS'!D429:E429,'PR-RAS'!D449:E449,'PR-RAS'!D463:E465,'PR-RAS'!D468:E471,'PR-RAS'!D474:E474,'PR-RAS'!D488:E488,'PR-RAS'!D489:E489,'PR-RAS'!D518:E518,'PR-RAS'!D521:E521,'PR-RAS'!D527:E527,'PR-RAS'!D530:E534,'PR-RAS'!D547:E549,'PR-RAS'!D553:E554)&gt;0),1,0)</f>
        <v>0</v>
      </c>
      <c r="H179" s="246"/>
      <c r="I179" s="272"/>
      <c r="J179" s="269"/>
      <c r="K179" s="269"/>
      <c r="L179" s="269"/>
      <c r="M179" s="273"/>
      <c r="N179" s="269"/>
      <c r="O179" s="273"/>
      <c r="P179" s="132"/>
    </row>
    <row r="180" spans="1:16" customFormat="1" ht="15.75" customHeight="1" x14ac:dyDescent="0.2">
      <c r="A180" s="257">
        <v>251</v>
      </c>
      <c r="B180" s="258" t="str">
        <f t="shared" si="8"/>
        <v>O.K.</v>
      </c>
      <c r="C180" s="268" t="s">
        <v>3209</v>
      </c>
      <c r="D180" s="250"/>
      <c r="E180" s="246">
        <f t="shared" si="9"/>
        <v>0</v>
      </c>
      <c r="F180" s="246">
        <f t="shared" si="10"/>
        <v>0</v>
      </c>
      <c r="G180" s="246">
        <f>IF(AND(I3=12,O3&lt;&gt;1087,O3&lt;&gt;1222,O3&lt;&gt;47061,O3&lt;&gt;47107,O3&lt;&gt;51441,MAX('PR-RAS'!D486:E486)&gt;0),1,0)</f>
        <v>0</v>
      </c>
      <c r="H180" s="246"/>
      <c r="I180" s="272"/>
      <c r="J180" s="269"/>
      <c r="K180" s="269"/>
      <c r="L180" s="269"/>
      <c r="M180" s="273"/>
      <c r="N180" s="269"/>
      <c r="O180" s="273"/>
      <c r="P180" s="132"/>
    </row>
    <row r="181" spans="1:16" customFormat="1" ht="15.75" customHeight="1" x14ac:dyDescent="0.2">
      <c r="A181" s="257">
        <v>252</v>
      </c>
      <c r="B181" s="258" t="str">
        <f t="shared" si="8"/>
        <v>O.K.</v>
      </c>
      <c r="C181" s="268" t="s">
        <v>3210</v>
      </c>
      <c r="D181" s="250"/>
      <c r="E181" s="246">
        <f t="shared" si="9"/>
        <v>0</v>
      </c>
      <c r="F181" s="246">
        <f t="shared" si="10"/>
        <v>0</v>
      </c>
      <c r="G181" s="246">
        <f>IF(AND(I3=12,O3&lt;&gt;1079,O3&lt;&gt;47053,O3&lt;&gt;47061,MAX('PR-RAS'!D487:E487)&gt;0),1,0)</f>
        <v>0</v>
      </c>
      <c r="H181" s="246"/>
      <c r="I181" s="272"/>
      <c r="J181" s="269"/>
      <c r="K181" s="269"/>
      <c r="L181" s="269"/>
      <c r="M181" s="273"/>
      <c r="N181" s="269"/>
      <c r="O181" s="273"/>
      <c r="P181" s="132"/>
    </row>
    <row r="182" spans="1:16" customFormat="1" ht="30" customHeight="1" x14ac:dyDescent="0.2">
      <c r="A182" s="257">
        <v>149</v>
      </c>
      <c r="B182" s="258" t="str">
        <f t="shared" si="8"/>
        <v>O.K.</v>
      </c>
      <c r="C182" s="270" t="s">
        <v>3211</v>
      </c>
      <c r="D182" s="250"/>
      <c r="E182" s="246">
        <f t="shared" si="9"/>
        <v>0</v>
      </c>
      <c r="F182" s="246">
        <f t="shared" si="10"/>
        <v>0</v>
      </c>
      <c r="G182" s="246">
        <f>IF(AND(I3=12,MAX('PR-RAS'!D570:E570,'PR-RAS'!D573:E573,'PR-RAS'!D577:E579,'PR-RAS'!D592:E592,'PR-RAS'!D626:E628,'PR-RAS'!D631:E631,'PR-RAS'!D634:E634,'PR-RAS'!D728:E728,'PR-RAS'!D730:E730,'PR-RAS'!D732:E732,'PR-RAS'!D734:E734)&gt;0),1,0)</f>
        <v>0</v>
      </c>
      <c r="H182" s="246"/>
      <c r="I182" s="272"/>
      <c r="J182" s="269"/>
      <c r="K182" s="269"/>
      <c r="L182" s="269"/>
      <c r="M182" s="273"/>
      <c r="N182" s="269"/>
      <c r="O182" s="273"/>
      <c r="P182" s="132"/>
    </row>
    <row r="183" spans="1:16" customFormat="1" ht="17.25" customHeight="1" x14ac:dyDescent="0.2">
      <c r="A183" s="257">
        <v>253</v>
      </c>
      <c r="B183" s="258" t="str">
        <f t="shared" si="8"/>
        <v>O.K.</v>
      </c>
      <c r="C183" s="268" t="s">
        <v>3212</v>
      </c>
      <c r="D183" s="250"/>
      <c r="E183" s="246">
        <f t="shared" si="9"/>
        <v>0</v>
      </c>
      <c r="F183" s="246">
        <f t="shared" si="10"/>
        <v>0</v>
      </c>
      <c r="G183" s="246">
        <f>IF(AND(I3=12,O3&lt;&gt;47053,MAX('PR-RAS'!D589:E589)&gt;0),1,0)</f>
        <v>0</v>
      </c>
      <c r="H183" s="246"/>
      <c r="I183" s="272"/>
      <c r="J183" s="269"/>
      <c r="K183" s="269"/>
      <c r="L183" s="269"/>
      <c r="M183" s="273"/>
      <c r="N183" s="269"/>
      <c r="O183" s="273"/>
      <c r="P183" s="132"/>
    </row>
    <row r="184" spans="1:16" customFormat="1" ht="17.25" customHeight="1" x14ac:dyDescent="0.2">
      <c r="A184" s="257">
        <v>254</v>
      </c>
      <c r="B184" s="258" t="str">
        <f t="shared" si="8"/>
        <v>O.K.</v>
      </c>
      <c r="C184" s="268" t="s">
        <v>3213</v>
      </c>
      <c r="D184" s="250"/>
      <c r="E184" s="246">
        <f t="shared" si="9"/>
        <v>0</v>
      </c>
      <c r="F184" s="246">
        <f t="shared" si="10"/>
        <v>0</v>
      </c>
      <c r="G184" s="246">
        <f>IF(AND(I3=12,O3&lt;&gt;174,O3&lt;&gt;1087,MAX('PR-RAS'!D596:E598)&gt;0),1,0)</f>
        <v>0</v>
      </c>
      <c r="H184" s="246"/>
      <c r="I184" s="272"/>
      <c r="J184" s="269"/>
      <c r="K184" s="269"/>
      <c r="L184" s="269"/>
      <c r="M184" s="273"/>
      <c r="N184" s="269"/>
      <c r="O184" s="273"/>
      <c r="P184" s="132"/>
    </row>
    <row r="185" spans="1:16" customFormat="1" ht="30" customHeight="1" x14ac:dyDescent="0.2">
      <c r="A185" s="257">
        <v>150</v>
      </c>
      <c r="B185" s="258" t="str">
        <f t="shared" si="8"/>
        <v>O.K.</v>
      </c>
      <c r="C185" s="268" t="s">
        <v>3214</v>
      </c>
      <c r="D185" s="250"/>
      <c r="E185" s="246">
        <f t="shared" si="9"/>
        <v>0</v>
      </c>
      <c r="F185" s="246">
        <f t="shared" si="10"/>
        <v>0</v>
      </c>
      <c r="G185" s="246">
        <f>IF(AND(I3=13,MAX('PR-RAS'!D134:E137)&gt;0),1,0)</f>
        <v>0</v>
      </c>
      <c r="H185" s="246"/>
      <c r="I185" s="272"/>
      <c r="J185" s="269"/>
      <c r="K185" s="269"/>
      <c r="L185" s="269"/>
      <c r="M185" s="269"/>
      <c r="N185" s="246"/>
      <c r="O185" s="246"/>
      <c r="P185" s="132"/>
    </row>
    <row r="186" spans="1:16" customFormat="1" ht="30" customHeight="1" x14ac:dyDescent="0.2">
      <c r="A186" s="257">
        <v>151</v>
      </c>
      <c r="B186" s="258" t="str">
        <f t="shared" si="8"/>
        <v>O.K.</v>
      </c>
      <c r="C186" s="270" t="s">
        <v>3215</v>
      </c>
      <c r="D186" s="250"/>
      <c r="E186" s="246">
        <f t="shared" si="9"/>
        <v>0</v>
      </c>
      <c r="F186" s="246">
        <f t="shared" si="10"/>
        <v>0</v>
      </c>
      <c r="G186" s="246">
        <f>IF(AND(I3=21,MAX('PR-RAS'!D8:E39,'PR-RAS'!D45:E49,'PR-RAS'!D141:E141,'PR-RAS'!D175:E175,'PR-RAS'!D203:E203,'PR-RAS'!D240:E243,'PR-RAS'!D253:E258,'PR-RAS'!D349:E349,'PR-RAS'!D377:E377)&gt;0),1,0)</f>
        <v>0</v>
      </c>
      <c r="H186" s="246"/>
      <c r="I186" s="269"/>
      <c r="J186" s="272"/>
      <c r="K186" s="269"/>
      <c r="L186" s="269"/>
      <c r="M186" s="269"/>
      <c r="N186" s="246"/>
      <c r="O186" s="246"/>
      <c r="P186" s="132"/>
    </row>
    <row r="187" spans="1:16" customFormat="1" ht="30" customHeight="1" x14ac:dyDescent="0.2">
      <c r="A187" s="257">
        <v>152</v>
      </c>
      <c r="B187" s="258" t="str">
        <f t="shared" si="8"/>
        <v>O.K.</v>
      </c>
      <c r="C187" s="268" t="s">
        <v>3216</v>
      </c>
      <c r="D187" s="250"/>
      <c r="E187" s="246">
        <f t="shared" si="9"/>
        <v>0</v>
      </c>
      <c r="F187" s="246">
        <f t="shared" si="10"/>
        <v>0</v>
      </c>
      <c r="G187" s="246">
        <f>IF(AND(I3=21,MAX('PR-RAS'!D401:E401,'PR-RAS'!D422:E426,'PR-RAS'!D429:E429,'PR-RAS'!D439:E441,'PR-RAS'!D445:E446,'PR-RAS'!D460:E462,'PR-RAS'!D465:E468,'PR-RAS'!D471:E471,'PR-RAS'!D480:E480,'PR-RAS'!D483:E483,'PR-RAS'!D485:E489)&gt;0),1,0)</f>
        <v>0</v>
      </c>
      <c r="H187" s="246"/>
      <c r="I187" s="269"/>
      <c r="J187" s="272"/>
      <c r="K187" s="269"/>
      <c r="L187" s="269"/>
      <c r="M187" s="269"/>
      <c r="N187" s="246"/>
      <c r="O187" s="246"/>
      <c r="P187" s="132"/>
    </row>
    <row r="188" spans="1:16" customFormat="1" ht="30" customHeight="1" x14ac:dyDescent="0.2">
      <c r="A188" s="257">
        <v>153</v>
      </c>
      <c r="B188" s="258" t="str">
        <f t="shared" si="8"/>
        <v>O.K.</v>
      </c>
      <c r="C188" s="268" t="s">
        <v>3217</v>
      </c>
      <c r="D188" s="250"/>
      <c r="E188" s="246">
        <f t="shared" si="9"/>
        <v>0</v>
      </c>
      <c r="F188" s="246">
        <f t="shared" si="10"/>
        <v>0</v>
      </c>
      <c r="G188" s="246">
        <f>IF(AND(I3=21,MAX('PR-RAS'!D499:E501,'PR-RAS'!D505:E506,'PR-RAS'!D518:E518,'PR-RAS'!D521:E524,'PR-RAS'!D527:E527,'PR-RAS'!D530:E534,'PR-RAS'!D537:E537,'PR-RAS'!D547:E549,'PR-RAS'!D553:E554,'PR-RAS'!D570:E570,'PR-RAS'!D573:E579,'PR-RAS'!D589:E589,'PR-RAS'!D592:E592)&gt;0),1,0)</f>
        <v>0</v>
      </c>
      <c r="H188" s="246"/>
      <c r="I188" s="269"/>
      <c r="J188" s="272"/>
      <c r="K188" s="269"/>
      <c r="L188" s="269"/>
      <c r="M188" s="269"/>
      <c r="N188" s="246"/>
      <c r="O188" s="246"/>
      <c r="P188" s="132"/>
    </row>
    <row r="189" spans="1:16" customFormat="1" ht="30" customHeight="1" x14ac:dyDescent="0.2">
      <c r="A189" s="257">
        <v>154</v>
      </c>
      <c r="B189" s="258" t="str">
        <f t="shared" si="8"/>
        <v>O.K.</v>
      </c>
      <c r="C189" s="268" t="s">
        <v>3218</v>
      </c>
      <c r="D189" s="250"/>
      <c r="E189" s="246">
        <f t="shared" si="9"/>
        <v>0</v>
      </c>
      <c r="F189" s="246">
        <f t="shared" si="10"/>
        <v>0</v>
      </c>
      <c r="G189" s="246">
        <f>IF(AND(I3=21,MAX('PR-RAS'!D594:E598,'PR-RAS'!D609:E611,'PR-RAS'!D615:E616,'PR-RAS'!D626:E628,'PR-RAS'!D631:E631,'PR-RAS'!D634:E634,'PR-RAS'!D711:E711,'PR-RAS'!D728:E728,'PR-RAS'!D730:E730,'PR-RAS'!D732:E732,'PR-RAS'!D734:E734)&gt;0),1,0)</f>
        <v>0</v>
      </c>
      <c r="H189" s="246"/>
      <c r="I189" s="269"/>
      <c r="J189" s="272"/>
      <c r="K189" s="269"/>
      <c r="L189" s="269"/>
      <c r="M189" s="269"/>
      <c r="N189" s="246"/>
      <c r="O189" s="246"/>
      <c r="P189" s="132"/>
    </row>
    <row r="190" spans="1:16" customFormat="1" ht="30" customHeight="1" x14ac:dyDescent="0.2">
      <c r="A190" s="257">
        <v>255</v>
      </c>
      <c r="B190" s="258" t="str">
        <f t="shared" si="8"/>
        <v>O.K.</v>
      </c>
      <c r="C190" s="268" t="s">
        <v>3219</v>
      </c>
      <c r="D190" s="250"/>
      <c r="E190" s="246">
        <f t="shared" si="9"/>
        <v>0</v>
      </c>
      <c r="F190" s="246">
        <f t="shared" si="10"/>
        <v>0</v>
      </c>
      <c r="G190" s="269">
        <f>IF(AND(OR(I3=21,I3=31,I3=41,I3=42),MAX('PR-RAS'!D653:E653,'PR-RAS'!D655:E655)&gt;0),1,0)</f>
        <v>0</v>
      </c>
      <c r="H190" s="246"/>
      <c r="I190" s="269"/>
      <c r="J190" s="272"/>
      <c r="K190" s="269"/>
      <c r="L190" s="34"/>
      <c r="M190" s="269"/>
      <c r="N190" s="246"/>
      <c r="O190" s="246"/>
      <c r="P190" s="132"/>
    </row>
    <row r="191" spans="1:16" customFormat="1" ht="51" customHeight="1" x14ac:dyDescent="0.2">
      <c r="A191" s="257">
        <v>256</v>
      </c>
      <c r="B191" s="258" t="str">
        <f t="shared" si="8"/>
        <v>O.K.</v>
      </c>
      <c r="C191" s="268" t="s">
        <v>3220</v>
      </c>
      <c r="D191" s="250"/>
      <c r="E191" s="246">
        <f t="shared" si="9"/>
        <v>0</v>
      </c>
      <c r="F191" s="246">
        <f t="shared" si="10"/>
        <v>0</v>
      </c>
      <c r="G191" s="246">
        <f>IF(AND(I3=22,OR('PR-RAS'!D654&gt;'PR-RAS'!D653,'PR-RAS'!E654&gt;'PR-RAS'!E653,'PR-RAS'!D656&gt;'PR-RAS'!D655,'PR-RAS'!E656&gt;'PR-RAS'!E655)),1,0)</f>
        <v>0</v>
      </c>
      <c r="H191" s="246"/>
      <c r="I191" s="269"/>
      <c r="J191" s="272"/>
      <c r="K191" s="269"/>
      <c r="L191" s="269">
        <f>IF(AND(MAX('PR-RAS'!D654:E654,'PR-RAS'!D656:E656)&gt;0,I3=22),1,0)</f>
        <v>0</v>
      </c>
      <c r="M191" s="269"/>
      <c r="N191" s="246"/>
      <c r="O191" s="246"/>
      <c r="P191" s="132"/>
    </row>
    <row r="192" spans="1:16" customFormat="1" ht="30" customHeight="1" x14ac:dyDescent="0.2">
      <c r="A192" s="257">
        <v>155</v>
      </c>
      <c r="B192" s="258" t="str">
        <f t="shared" si="8"/>
        <v>O.K.</v>
      </c>
      <c r="C192" s="268" t="s">
        <v>3221</v>
      </c>
      <c r="D192" s="250"/>
      <c r="E192" s="246">
        <f t="shared" si="9"/>
        <v>0</v>
      </c>
      <c r="F192" s="246">
        <f t="shared" si="10"/>
        <v>0</v>
      </c>
      <c r="G192" s="246">
        <f>IF(AND(I3=22,MAX('PR-RAS'!D17:E22,'PR-RAS'!D26:E26,'PR-RAS'!D30:E30,'PR-RAS'!D32:E32,'PR-RAS'!D37:E39,'PR-RAS'!D45:E49,'PR-RAS'!D134:E138,'PR-RAS'!D141:E141,'PR-RAS'!D175:E175,'PR-RAS'!D203:E203,'PR-RAS'!D253:E258)&gt;0),1,0)</f>
        <v>0</v>
      </c>
      <c r="H192" s="246"/>
      <c r="I192" s="269"/>
      <c r="J192" s="272"/>
      <c r="K192" s="269"/>
      <c r="L192" s="269"/>
      <c r="M192" s="269"/>
      <c r="N192" s="246"/>
      <c r="O192" s="246"/>
      <c r="P192" s="132"/>
    </row>
    <row r="193" spans="1:16" customFormat="1" ht="30" customHeight="1" x14ac:dyDescent="0.2">
      <c r="A193" s="257">
        <v>156</v>
      </c>
      <c r="B193" s="258" t="str">
        <f t="shared" si="8"/>
        <v>O.K.</v>
      </c>
      <c r="C193" s="268" t="s">
        <v>3222</v>
      </c>
      <c r="D193" s="250"/>
      <c r="E193" s="246">
        <f t="shared" si="9"/>
        <v>0</v>
      </c>
      <c r="F193" s="246">
        <f t="shared" si="10"/>
        <v>0</v>
      </c>
      <c r="G193" s="246">
        <f>IF(AND(I3=22,MAX('PR-RAS'!D349:E349,'PR-RAS'!D377:E377,'PR-RAS'!D401:E401,'PR-RAS'!D422:E426,'PR-RAS'!D429:E429,'PR-RAS'!D439:E441,'PR-RAS'!D445:E446,'PR-RAS'!D460:E462,'PR-RAS'!D465:E468,'PR-RAS'!D471:E471,'PR-RAS'!D480:E480,'PR-RAS'!D483:E483)&gt;0),1,0)</f>
        <v>0</v>
      </c>
      <c r="H193" s="246"/>
      <c r="I193" s="269"/>
      <c r="J193" s="272"/>
      <c r="K193" s="269"/>
      <c r="L193" s="269"/>
      <c r="M193" s="269"/>
      <c r="N193" s="246"/>
      <c r="O193" s="246"/>
      <c r="P193" s="132"/>
    </row>
    <row r="194" spans="1:16" customFormat="1" ht="28.5" customHeight="1" x14ac:dyDescent="0.2">
      <c r="A194" s="257">
        <v>157</v>
      </c>
      <c r="B194" s="258" t="str">
        <f t="shared" si="8"/>
        <v>O.K.</v>
      </c>
      <c r="C194" s="268" t="s">
        <v>3223</v>
      </c>
      <c r="D194" s="250"/>
      <c r="E194" s="246">
        <f t="shared" si="9"/>
        <v>0</v>
      </c>
      <c r="F194" s="246">
        <f t="shared" si="10"/>
        <v>0</v>
      </c>
      <c r="G194" s="246">
        <f>IF(AND(I3=22,MAX('PR-RAS'!D499:E501,'PR-RAS'!D505:E506,'PR-RAS'!D518:E518,'PR-RAS'!D521:E524,'PR-RAS'!D527:E527,'PR-RAS'!D530:E534,'PR-RAS'!D537:E537,'PR-RAS'!D547:E549,'PR-RAS'!D553:E554,'PR-RAS'!D570:E570,'PR-RAS'!D573:E579,'PR-RAS'!D589:E589,'PR-RAS'!D592:E592)&gt;0),1,0)</f>
        <v>0</v>
      </c>
      <c r="H194" s="246"/>
      <c r="I194" s="269"/>
      <c r="J194" s="272"/>
      <c r="K194" s="269"/>
      <c r="L194" s="269"/>
      <c r="M194" s="269"/>
      <c r="N194" s="246"/>
      <c r="O194" s="246"/>
      <c r="P194" s="132"/>
    </row>
    <row r="195" spans="1:16" customFormat="1" ht="30" customHeight="1" x14ac:dyDescent="0.2">
      <c r="A195" s="257">
        <v>158</v>
      </c>
      <c r="B195" s="258" t="str">
        <f t="shared" si="8"/>
        <v>O.K.</v>
      </c>
      <c r="C195" s="270" t="s">
        <v>3224</v>
      </c>
      <c r="D195" s="250"/>
      <c r="E195" s="246">
        <f t="shared" si="9"/>
        <v>0</v>
      </c>
      <c r="F195" s="246">
        <f t="shared" si="10"/>
        <v>0</v>
      </c>
      <c r="G195" s="246">
        <f>IF(AND(I3=22,MAX('PR-RAS'!D594:E598,'PR-RAS'!D609:E611,'PR-RAS'!D615:E615,'PR-RAS'!D616:E616,'PR-RAS'!D626:E628,'PR-RAS'!D631:E631,'PR-RAS'!D634:E634,'PR-RAS'!D711:E711,'PR-RAS'!D728:E728,'PR-RAS'!D732:E732,'PR-RAS'!D734:E734)&gt;0),1,0)</f>
        <v>0</v>
      </c>
      <c r="H195" s="246"/>
      <c r="I195" s="269"/>
      <c r="J195" s="272"/>
      <c r="K195" s="269"/>
      <c r="L195" s="269"/>
      <c r="M195" s="269"/>
      <c r="N195" s="246"/>
      <c r="O195" s="246"/>
      <c r="P195" s="132"/>
    </row>
    <row r="196" spans="1:16" customFormat="1" ht="30.75" customHeight="1" x14ac:dyDescent="0.2">
      <c r="A196" s="257">
        <v>159</v>
      </c>
      <c r="B196" s="258" t="str">
        <f t="shared" si="8"/>
        <v>O.K.</v>
      </c>
      <c r="C196" s="268" t="s">
        <v>3225</v>
      </c>
      <c r="D196" s="250"/>
      <c r="E196" s="246">
        <f t="shared" si="9"/>
        <v>0</v>
      </c>
      <c r="F196" s="246">
        <f t="shared" si="10"/>
        <v>0</v>
      </c>
      <c r="G196" s="246">
        <f>IF(AND(I3=23,MAX('PR-RAS'!D17:E22,'PR-RAS'!D26:E26,'PR-RAS'!D30:E30,'PR-RAS'!D32:E32,'PR-RAS'!D37:E39,'PR-RAS'!D45:E49,'PR-RAS'!D77:E81,'PR-RAS'!D134:E137,'PR-RAS'!D175:E175,'PR-RAS'!D203:E203,'PR-RAS'!D240:E243,'PR-RAS'!D247:E251,'PR-RAS'!D253:E258,'PR-RAS'!D349:E349,'PR-RAS'!D377:E377,'PR-RAS'!D401:E401)&gt;0),1,0)</f>
        <v>0</v>
      </c>
      <c r="H196" s="246"/>
      <c r="I196" s="269"/>
      <c r="J196" s="272"/>
      <c r="K196" s="272"/>
      <c r="L196" s="269"/>
      <c r="M196" s="269"/>
      <c r="N196" s="269"/>
      <c r="O196" s="246"/>
      <c r="P196" s="132"/>
    </row>
    <row r="197" spans="1:16" customFormat="1" ht="30" customHeight="1" x14ac:dyDescent="0.2">
      <c r="A197" s="257">
        <v>160</v>
      </c>
      <c r="B197" s="258" t="str">
        <f t="shared" si="8"/>
        <v>O.K.</v>
      </c>
      <c r="C197" s="268" t="s">
        <v>3226</v>
      </c>
      <c r="D197" s="250"/>
      <c r="E197" s="246">
        <f t="shared" si="9"/>
        <v>0</v>
      </c>
      <c r="F197" s="246">
        <f t="shared" si="10"/>
        <v>0</v>
      </c>
      <c r="G197" s="246">
        <f>IF(AND(I3=23,MAX('PR-RAS'!D422:E426,'PR-RAS'!D429:E429,'PR-RAS'!D439:E441,'PR-RAS'!D445:E446,'PR-RAS'!D460:E462,'PR-RAS'!D465:E468,'PR-RAS'!D471:E471,'PR-RAS'!D480:E480,'PR-RAS'!D483:E483,'PR-RAS'!D499:E501,'PR-RAS'!D505:E506)&gt;0),1,0)</f>
        <v>0</v>
      </c>
      <c r="H197" s="246"/>
      <c r="I197" s="269"/>
      <c r="J197" s="272"/>
      <c r="K197" s="272"/>
      <c r="L197" s="269"/>
      <c r="M197" s="269"/>
      <c r="N197" s="269"/>
      <c r="O197" s="246"/>
      <c r="P197" s="132"/>
    </row>
    <row r="198" spans="1:16" customFormat="1" ht="30" customHeight="1" x14ac:dyDescent="0.2">
      <c r="A198" s="257">
        <v>161</v>
      </c>
      <c r="B198" s="258" t="str">
        <f t="shared" si="8"/>
        <v>O.K.</v>
      </c>
      <c r="C198" s="268" t="s">
        <v>3227</v>
      </c>
      <c r="D198" s="250"/>
      <c r="E198" s="246">
        <f t="shared" si="9"/>
        <v>0</v>
      </c>
      <c r="F198" s="246">
        <f t="shared" si="10"/>
        <v>0</v>
      </c>
      <c r="G198" s="246">
        <f>IF(AND(I3=23,MAX('PR-RAS'!D518:E518,'PR-RAS'!D521:E524,'PR-RAS'!D527:E527,'PR-RAS'!D530:E534,'PR-RAS'!D537:E537,'PR-RAS'!D547:E549,'PR-RAS'!D553:E554,'PR-RAS'!D570:E570,'PR-RAS'!D573:E579,'PR-RAS'!D589:E589,'PR-RAS'!D592:E592,'PR-RAS'!D594:E598)&gt;0),1,0)</f>
        <v>0</v>
      </c>
      <c r="H198" s="246"/>
      <c r="I198" s="269"/>
      <c r="J198" s="272"/>
      <c r="K198" s="272"/>
      <c r="L198" s="269"/>
      <c r="M198" s="269"/>
      <c r="N198" s="269"/>
      <c r="O198" s="246"/>
      <c r="P198" s="132"/>
    </row>
    <row r="199" spans="1:16" customFormat="1" ht="30" customHeight="1" x14ac:dyDescent="0.2">
      <c r="A199" s="257">
        <v>162</v>
      </c>
      <c r="B199" s="258" t="str">
        <f t="shared" si="8"/>
        <v>O.K.</v>
      </c>
      <c r="C199" s="268" t="s">
        <v>3228</v>
      </c>
      <c r="D199" s="250"/>
      <c r="E199" s="246">
        <f t="shared" si="9"/>
        <v>0</v>
      </c>
      <c r="F199" s="246">
        <f t="shared" si="10"/>
        <v>0</v>
      </c>
      <c r="G199" s="246">
        <f>IF(AND(I3=23,MAX('PR-RAS'!D609:E611,'PR-RAS'!D615:E616,'PR-RAS'!D626:E628,'PR-RAS'!D631:E631,'PR-RAS'!D634:E634,'PR-RAS'!D711:E711,'PR-RAS'!D728:E728,'PR-RAS'!D730:E730,'PR-RAS'!D732:E732,'PR-RAS'!D734:E734)&gt;0),1,0)</f>
        <v>0</v>
      </c>
      <c r="H199" s="246"/>
      <c r="I199" s="269"/>
      <c r="J199" s="272"/>
      <c r="K199" s="272"/>
      <c r="L199" s="269"/>
      <c r="M199" s="269"/>
      <c r="N199" s="269"/>
      <c r="O199" s="246"/>
      <c r="P199" s="132"/>
    </row>
    <row r="200" spans="1:16" customFormat="1" ht="30" customHeight="1" x14ac:dyDescent="0.2">
      <c r="A200" s="257">
        <v>163</v>
      </c>
      <c r="B200" s="258" t="str">
        <f t="shared" si="8"/>
        <v>O.K.</v>
      </c>
      <c r="C200" s="268" t="s">
        <v>3229</v>
      </c>
      <c r="D200" s="250"/>
      <c r="E200" s="246">
        <f t="shared" si="9"/>
        <v>0</v>
      </c>
      <c r="F200" s="246">
        <f t="shared" si="10"/>
        <v>0</v>
      </c>
      <c r="G200" s="246">
        <f>IF(AND(I3=31,MAX('PR-RAS'!D8:E39,'PR-RAS'!D45:E49,'PR-RAS'!D141:E141,'PR-RAS'!D175:E175,'PR-RAS'!D203:E203,'PR-RAS'!D240:E243,'PR-RAS'!D253:E258,'PR-RAS'!D349:E349,'PR-RAS'!D377:E377,'PR-RAS'!D401:E401)&gt;0),1,0)</f>
        <v>0</v>
      </c>
      <c r="H200" s="246"/>
      <c r="I200" s="269"/>
      <c r="J200" s="272"/>
      <c r="K200" s="269"/>
      <c r="L200" s="269"/>
      <c r="M200" s="269"/>
      <c r="N200" s="246"/>
      <c r="O200" s="246"/>
      <c r="P200" s="132"/>
    </row>
    <row r="201" spans="1:16" customFormat="1" ht="30" customHeight="1" x14ac:dyDescent="0.2">
      <c r="A201" s="257">
        <v>164</v>
      </c>
      <c r="B201" s="258" t="str">
        <f t="shared" si="8"/>
        <v>O.K.</v>
      </c>
      <c r="C201" s="268" t="s">
        <v>3230</v>
      </c>
      <c r="D201" s="250"/>
      <c r="E201" s="246">
        <f t="shared" si="9"/>
        <v>0</v>
      </c>
      <c r="F201" s="246">
        <f t="shared" si="10"/>
        <v>0</v>
      </c>
      <c r="G201" s="246">
        <f>IF(AND(I3=31,MAX('PR-RAS'!D422:E426,'PR-RAS'!D429:E429,'PR-RAS'!D439:E441,'PR-RAS'!D445:E446,'PR-RAS'!D460:E462,'PR-RAS'!D465:E468,'PR-RAS'!D471:E471,'PR-RAS'!D483:E483,'PR-RAS'!D485:E489,'PR-RAS'!D499:E501,'PR-RAS'!D505:E506)&gt;0),1,0)</f>
        <v>0</v>
      </c>
      <c r="H201" s="246"/>
      <c r="I201" s="269"/>
      <c r="J201" s="272"/>
      <c r="K201" s="269"/>
      <c r="L201" s="269"/>
      <c r="M201" s="269"/>
      <c r="N201" s="246"/>
      <c r="O201" s="246"/>
      <c r="P201" s="132"/>
    </row>
    <row r="202" spans="1:16" customFormat="1" ht="30" customHeight="1" x14ac:dyDescent="0.2">
      <c r="A202" s="257">
        <v>165</v>
      </c>
      <c r="B202" s="258" t="str">
        <f t="shared" si="8"/>
        <v>O.K.</v>
      </c>
      <c r="C202" s="268" t="s">
        <v>3231</v>
      </c>
      <c r="D202" s="250"/>
      <c r="E202" s="246">
        <f t="shared" si="9"/>
        <v>0</v>
      </c>
      <c r="F202" s="246">
        <f t="shared" si="10"/>
        <v>0</v>
      </c>
      <c r="G202" s="246">
        <f>IF(AND(I3=31,MAX('PR-RAS'!D518:E518,'PR-RAS'!D521:E524,'PR-RAS'!D527:E527,'PR-RAS'!D530:E534,'PR-RAS'!D537:E537,'PR-RAS'!D547:E549,'PR-RAS'!D553:E554,'PR-RAS'!D570:E570,'PR-RAS'!D573:E579,'PR-RAS'!D589:E589,'PR-RAS'!D592:E592,'PR-RAS'!D594:E598)&gt;0),1,0)</f>
        <v>0</v>
      </c>
      <c r="H202" s="246"/>
      <c r="I202" s="269"/>
      <c r="J202" s="272"/>
      <c r="K202" s="269"/>
      <c r="L202" s="269"/>
      <c r="M202" s="269"/>
      <c r="N202" s="246"/>
      <c r="O202" s="246"/>
      <c r="P202" s="132"/>
    </row>
    <row r="203" spans="1:16" customFormat="1" ht="30" customHeight="1" x14ac:dyDescent="0.2">
      <c r="A203" s="257">
        <v>166</v>
      </c>
      <c r="B203" s="258" t="str">
        <f t="shared" si="8"/>
        <v>O.K.</v>
      </c>
      <c r="C203" s="268" t="s">
        <v>3232</v>
      </c>
      <c r="D203" s="250"/>
      <c r="E203" s="246">
        <f t="shared" si="9"/>
        <v>0</v>
      </c>
      <c r="F203" s="246">
        <f t="shared" si="10"/>
        <v>0</v>
      </c>
      <c r="G203" s="246">
        <f>IF(AND(I3=31,MAX('PR-RAS'!D615:E616,'PR-RAS'!D626:E628,'PR-RAS'!D631:E631,'PR-RAS'!D634:E634,'PR-RAS'!D653:E653,'PR-RAS'!D655:E655,'PR-RAS'!D711:E711,'PR-RAS'!D728:E728,'PR-RAS'!D730:E730,'PR-RAS'!D732:E732,'PR-RAS'!D734:E734)&gt;0),1,0)</f>
        <v>0</v>
      </c>
      <c r="H203" s="246"/>
      <c r="I203" s="269"/>
      <c r="J203" s="272"/>
      <c r="K203" s="269"/>
      <c r="L203" s="269"/>
      <c r="M203" s="269"/>
      <c r="N203" s="246"/>
      <c r="O203" s="246"/>
      <c r="P203" s="132"/>
    </row>
    <row r="204" spans="1:16" customFormat="1" ht="30" customHeight="1" x14ac:dyDescent="0.2">
      <c r="A204" s="257">
        <v>167</v>
      </c>
      <c r="B204" s="258" t="str">
        <f t="shared" si="8"/>
        <v>O.K.</v>
      </c>
      <c r="C204" s="268" t="s">
        <v>3233</v>
      </c>
      <c r="D204" s="250"/>
      <c r="E204" s="246">
        <f t="shared" si="9"/>
        <v>0</v>
      </c>
      <c r="F204" s="246">
        <f t="shared" si="10"/>
        <v>0</v>
      </c>
      <c r="G204" s="246">
        <f>IF(AND(I3=41,O3&lt;&gt;23911,O3&lt;&gt;25843,MAX('PR-RAS'!D134:E137)&gt;0),1,0)</f>
        <v>0</v>
      </c>
      <c r="H204" s="246"/>
      <c r="I204" s="269"/>
      <c r="J204" s="272"/>
      <c r="K204" s="269"/>
      <c r="L204" s="269"/>
      <c r="M204" s="269"/>
      <c r="N204" s="246"/>
      <c r="O204" s="246"/>
      <c r="P204" s="132"/>
    </row>
    <row r="205" spans="1:16" customFormat="1" ht="30" customHeight="1" x14ac:dyDescent="0.2">
      <c r="A205" s="257">
        <v>168</v>
      </c>
      <c r="B205" s="258" t="str">
        <f t="shared" si="8"/>
        <v>O.K.</v>
      </c>
      <c r="C205" s="270" t="s">
        <v>3234</v>
      </c>
      <c r="D205" s="250"/>
      <c r="E205" s="246">
        <f t="shared" si="9"/>
        <v>0</v>
      </c>
      <c r="F205" s="246">
        <f t="shared" si="10"/>
        <v>0</v>
      </c>
      <c r="G205" s="246">
        <f>IF(AND(I3=41,MAX('PR-RAS'!D8:E39,'PR-RAS'!D138:E138,'PR-RAS'!D141:E141,'PR-RAS'!D175:E175,'PR-RAS'!D349:E349,'PR-RAS'!D401:E401,'PR-RAS'!D422:E426,'PR-RAS'!D429:E429,'PR-RAS'!D439:E441,'PR-RAS'!D445:E445,'PR-RAS'!D446:E446,'PR-RAS'!D460:E462,'PR-RAS'!D465:E468,'PR-RAS'!D487:E489)&gt;0),1,0)</f>
        <v>0</v>
      </c>
      <c r="H205" s="246"/>
      <c r="I205" s="269"/>
      <c r="J205" s="272"/>
      <c r="K205" s="269"/>
      <c r="L205" s="269"/>
      <c r="M205" s="269"/>
      <c r="N205" s="246"/>
      <c r="O205" s="246"/>
      <c r="P205" s="132"/>
    </row>
    <row r="206" spans="1:16" customFormat="1" ht="30" customHeight="1" x14ac:dyDescent="0.2">
      <c r="A206" s="257">
        <v>169</v>
      </c>
      <c r="B206" s="258" t="str">
        <f t="shared" si="8"/>
        <v>O.K.</v>
      </c>
      <c r="C206" s="270" t="s">
        <v>3235</v>
      </c>
      <c r="D206" s="250"/>
      <c r="E206" s="246">
        <f t="shared" si="9"/>
        <v>0</v>
      </c>
      <c r="F206" s="246">
        <f t="shared" si="10"/>
        <v>0</v>
      </c>
      <c r="G206" s="246">
        <f>IF(AND(I3=41,MAX('PR-RAS'!D518:E518,'PR-RAS'!D521:E524,'PR-RAS'!D527:E527,'PR-RAS'!D530:E534,'PR-RAS'!D537:E537,'PR-RAS'!D547:E549,'PR-RAS'!D553:E554,'PR-RAS'!D570:E570,'PR-RAS'!D573:E579,'PR-RAS'!D589:E589,'PR-RAS'!D592:E592,'PR-RAS'!D596:E598)&gt;0),1,0)</f>
        <v>0</v>
      </c>
      <c r="H206" s="246"/>
      <c r="I206" s="269"/>
      <c r="J206" s="272"/>
      <c r="K206" s="269"/>
      <c r="L206" s="269"/>
      <c r="M206" s="269"/>
      <c r="N206" s="246"/>
      <c r="O206" s="246"/>
      <c r="P206" s="132"/>
    </row>
    <row r="207" spans="1:16" customFormat="1" ht="30" customHeight="1" x14ac:dyDescent="0.2">
      <c r="A207" s="257">
        <v>170</v>
      </c>
      <c r="B207" s="258" t="str">
        <f t="shared" si="8"/>
        <v>O.K.</v>
      </c>
      <c r="C207" s="270" t="s">
        <v>3236</v>
      </c>
      <c r="D207" s="250"/>
      <c r="E207" s="246">
        <f t="shared" si="9"/>
        <v>0</v>
      </c>
      <c r="F207" s="246">
        <f t="shared" si="10"/>
        <v>0</v>
      </c>
      <c r="G207" s="246">
        <f>IF(AND(I3=41,MAX('PR-RAS'!D626:E628,'PR-RAS'!D631:E631,'PR-RAS'!D634:E634,'PR-RAS'!D653:E653,'PR-RAS'!D655:E655,'PR-RAS'!D728:E728,'PR-RAS'!D730:E730,'PR-RAS'!D732:E732,'PR-RAS'!D734:E734)&gt;0),1,0)</f>
        <v>0</v>
      </c>
      <c r="H207" s="246"/>
      <c r="I207" s="269"/>
      <c r="J207" s="272"/>
      <c r="K207" s="269"/>
      <c r="L207" s="269"/>
      <c r="M207" s="269"/>
      <c r="N207" s="273"/>
      <c r="O207" s="246"/>
      <c r="P207" s="132"/>
    </row>
    <row r="208" spans="1:16" customFormat="1" ht="30" customHeight="1" x14ac:dyDescent="0.2">
      <c r="A208" s="257">
        <v>171</v>
      </c>
      <c r="B208" s="258" t="str">
        <f t="shared" si="8"/>
        <v>O.K.</v>
      </c>
      <c r="C208" s="268" t="s">
        <v>3237</v>
      </c>
      <c r="D208" s="250"/>
      <c r="E208" s="246">
        <f t="shared" si="9"/>
        <v>0</v>
      </c>
      <c r="F208" s="246">
        <f t="shared" si="10"/>
        <v>0</v>
      </c>
      <c r="G208" s="246">
        <f>IF(AND(I3=42,MAX('PR-RAS'!D8:E39,'PR-RAS'!D45:E49,'PR-RAS'!D134:E138,'PR-RAS'!D141:E141,'PR-RAS'!D175:E175,'PR-RAS'!D225:E230,'PR-RAS'!D253:E258,'PR-RAS'!D349:E349,'PR-RAS'!D401:E401)&gt;0),1,0)</f>
        <v>0</v>
      </c>
      <c r="H208" s="246"/>
      <c r="I208" s="272"/>
      <c r="J208" s="269"/>
      <c r="K208" s="269"/>
      <c r="L208" s="269"/>
      <c r="M208" s="269"/>
      <c r="N208" s="246"/>
      <c r="O208" s="246"/>
      <c r="P208" s="132"/>
    </row>
    <row r="209" spans="1:16" customFormat="1" ht="30" customHeight="1" x14ac:dyDescent="0.2">
      <c r="A209" s="257">
        <v>172</v>
      </c>
      <c r="B209" s="258" t="str">
        <f t="shared" si="8"/>
        <v>O.K.</v>
      </c>
      <c r="C209" s="268" t="s">
        <v>3238</v>
      </c>
      <c r="D209" s="250"/>
      <c r="E209" s="246">
        <f t="shared" si="9"/>
        <v>0</v>
      </c>
      <c r="F209" s="246">
        <f t="shared" si="10"/>
        <v>0</v>
      </c>
      <c r="G209" s="246">
        <f>IF(AND(I3=42,MAX('PR-RAS'!D422:E426,'PR-RAS'!D429:E429,'PR-RAS'!D439:E441,'PR-RAS'!D445:E446,'PR-RAS'!D460:E462,'PR-RAS'!D465:E468,'PR-RAS'!D471:E471,'PR-RAS'!D480:E480,'PR-RAS'!D483:E483,'PR-RAS'!D485:E489,'PR-RAS'!D518:E518,'PR-RAS'!D521:E524)&gt;0),1,0)</f>
        <v>0</v>
      </c>
      <c r="H209" s="246"/>
      <c r="I209" s="272"/>
      <c r="J209" s="269"/>
      <c r="K209" s="269"/>
      <c r="L209" s="269"/>
      <c r="M209" s="269"/>
      <c r="N209" s="246"/>
      <c r="O209" s="246"/>
      <c r="P209" s="132"/>
    </row>
    <row r="210" spans="1:16" customFormat="1" ht="30" customHeight="1" x14ac:dyDescent="0.2">
      <c r="A210" s="257">
        <v>173</v>
      </c>
      <c r="B210" s="258" t="str">
        <f t="shared" si="8"/>
        <v>O.K.</v>
      </c>
      <c r="C210" s="268" t="s">
        <v>3239</v>
      </c>
      <c r="D210" s="250"/>
      <c r="E210" s="246">
        <f t="shared" si="9"/>
        <v>0</v>
      </c>
      <c r="F210" s="246">
        <f t="shared" si="10"/>
        <v>0</v>
      </c>
      <c r="G210" s="246">
        <f>IF(AND(I3=42,MAX('PR-RAS'!D527:E527,'PR-RAS'!D530:E534,'PR-RAS'!D537:E537,'PR-RAS'!D547:E549,'PR-RAS'!D553:E554,'PR-RAS'!D570:E570,'PR-RAS'!D573:E579,'PR-RAS'!D589:E589,'PR-RAS'!D592:E592,'PR-RAS'!D596:E598)&gt;0),1,0)</f>
        <v>0</v>
      </c>
      <c r="H210" s="246"/>
      <c r="I210" s="272"/>
      <c r="J210" s="269"/>
      <c r="K210" s="269"/>
      <c r="L210" s="269"/>
      <c r="M210" s="269"/>
      <c r="N210" s="246"/>
      <c r="O210" s="246"/>
      <c r="P210" s="132"/>
    </row>
    <row r="211" spans="1:16" customFormat="1" ht="30" customHeight="1" x14ac:dyDescent="0.2">
      <c r="A211" s="257">
        <v>174</v>
      </c>
      <c r="B211" s="258" t="str">
        <f t="shared" si="8"/>
        <v>O.K.</v>
      </c>
      <c r="C211" s="268" t="s">
        <v>3240</v>
      </c>
      <c r="D211" s="250"/>
      <c r="E211" s="246">
        <f t="shared" si="9"/>
        <v>0</v>
      </c>
      <c r="F211" s="246">
        <f t="shared" si="10"/>
        <v>0</v>
      </c>
      <c r="G211" s="246">
        <f>IF(AND(I3=42,MAX('PR-RAS'!D626:E628,'PR-RAS'!D631:E631,'PR-RAS'!D634:E634,'PR-RAS'!D653:E653,'PR-RAS'!D655:E655,'PR-RAS'!D711:E711,'PR-RAS'!D728:E728,'PR-RAS'!D730:E730,'PR-RAS'!D732:E732,'PR-RAS'!D734:E734)&gt;0),1,0)</f>
        <v>0</v>
      </c>
      <c r="H211" s="246"/>
      <c r="I211" s="272"/>
      <c r="J211" s="269"/>
      <c r="K211" s="269"/>
      <c r="L211" s="269"/>
      <c r="M211" s="269"/>
      <c r="N211" s="246"/>
      <c r="O211" s="246"/>
      <c r="P211" s="132"/>
    </row>
    <row r="212" spans="1:16" customFormat="1" ht="51" customHeight="1" x14ac:dyDescent="0.2">
      <c r="A212" s="257">
        <v>175</v>
      </c>
      <c r="B212" s="258" t="str">
        <f t="shared" ref="B212:B274" si="11">IF(E212=1,"Pogreška",IF(F212=1,"Provjera","O.K."))</f>
        <v>O.K.</v>
      </c>
      <c r="C212" s="268" t="s">
        <v>3241</v>
      </c>
      <c r="D212" s="250"/>
      <c r="E212" s="246">
        <f t="shared" ref="E212:E274" si="12">MAX(G212:K212)</f>
        <v>0</v>
      </c>
      <c r="F212" s="246">
        <f t="shared" ref="F212:F274" si="13">MAX(L212:O212)</f>
        <v>0</v>
      </c>
      <c r="G212" s="246"/>
      <c r="H212" s="246"/>
      <c r="I212" s="246"/>
      <c r="J212" s="246"/>
      <c r="K212" s="246"/>
      <c r="L212" s="246">
        <f>IF(AND(I3=11,OR(AND('PR-RAS'!D653&lt;&gt;0,'PR-RAS'!D654&lt;&gt;0),AND('PR-RAS'!D655&lt;&gt;0,'PR-RAS'!D656&lt;&gt;0))),1,0)</f>
        <v>0</v>
      </c>
      <c r="M212" s="246">
        <f>IF(AND(I3=11,OR(AND('PR-RAS'!E653&lt;&gt;0,'PR-RAS'!E654&lt;&gt;0),AND('PR-RAS'!E655&lt;&gt;0,'PR-RAS'!E656&lt;&gt;0))),1,0)</f>
        <v>0</v>
      </c>
      <c r="N212" s="246"/>
      <c r="O212" s="246"/>
      <c r="P212" s="132"/>
    </row>
    <row r="213" spans="1:16" customFormat="1" ht="30" customHeight="1" x14ac:dyDescent="0.2">
      <c r="A213" s="257">
        <v>176</v>
      </c>
      <c r="B213" s="258" t="str">
        <f t="shared" si="11"/>
        <v>O.K.</v>
      </c>
      <c r="C213" s="268" t="s">
        <v>3242</v>
      </c>
      <c r="D213" s="250"/>
      <c r="E213" s="246">
        <f t="shared" si="12"/>
        <v>0</v>
      </c>
      <c r="F213" s="246">
        <f t="shared" si="13"/>
        <v>0</v>
      </c>
      <c r="G213" s="246"/>
      <c r="H213" s="246"/>
      <c r="I213" s="246"/>
      <c r="J213" s="246"/>
      <c r="K213" s="246"/>
      <c r="L213" s="246">
        <f>IF(AND('PR-RAS'!D24&gt;0,'PR-RAS'!D658=0),1,0)</f>
        <v>0</v>
      </c>
      <c r="M213" s="246">
        <f>IF(AND('PR-RAS'!E24&gt;0,'PR-RAS'!E658=0),1,0)</f>
        <v>0</v>
      </c>
      <c r="N213" s="246"/>
      <c r="O213" s="246"/>
      <c r="P213" s="132"/>
    </row>
    <row r="214" spans="1:16" customFormat="1" ht="30" customHeight="1" x14ac:dyDescent="0.2">
      <c r="A214" s="257">
        <v>177</v>
      </c>
      <c r="B214" s="258" t="str">
        <f t="shared" si="11"/>
        <v>O.K.</v>
      </c>
      <c r="C214" s="268" t="s">
        <v>3243</v>
      </c>
      <c r="D214" s="250"/>
      <c r="E214" s="246">
        <f t="shared" si="12"/>
        <v>0</v>
      </c>
      <c r="F214" s="246">
        <f t="shared" si="13"/>
        <v>0</v>
      </c>
      <c r="G214" s="246"/>
      <c r="H214" s="246"/>
      <c r="I214" s="246"/>
      <c r="J214" s="246"/>
      <c r="K214" s="246"/>
      <c r="L214" s="246">
        <f>IF(AND('PR-RAS'!D33&gt;0,SUM('PR-RAS'!D659:'PR-RAS'!D660)=0),1,0)</f>
        <v>0</v>
      </c>
      <c r="M214" s="246">
        <f>IF(AND('PR-RAS'!E33&gt;0,SUM('PR-RAS'!E659:'PR-RAS'!E660)=0),1,0)</f>
        <v>0</v>
      </c>
      <c r="N214" s="246"/>
      <c r="O214" s="246"/>
      <c r="P214" s="132"/>
    </row>
    <row r="215" spans="1:16" customFormat="1" ht="30" customHeight="1" x14ac:dyDescent="0.2">
      <c r="A215" s="257">
        <v>178</v>
      </c>
      <c r="B215" s="258" t="str">
        <f t="shared" si="11"/>
        <v>O.K.</v>
      </c>
      <c r="C215" s="268" t="s">
        <v>3244</v>
      </c>
      <c r="D215" s="250"/>
      <c r="E215" s="246">
        <f t="shared" si="12"/>
        <v>0</v>
      </c>
      <c r="F215" s="246">
        <f t="shared" si="13"/>
        <v>0</v>
      </c>
      <c r="G215" s="246"/>
      <c r="H215" s="246"/>
      <c r="I215" s="246"/>
      <c r="J215" s="246"/>
      <c r="K215" s="246"/>
      <c r="L215" s="246">
        <f>IF(AND('PR-RAS'!D90&gt;0,'PR-RAS'!D702=0),1,0)</f>
        <v>0</v>
      </c>
      <c r="M215" s="246">
        <f>IF(AND('PR-RAS'!E90&gt;0,'PR-RAS'!E702=0),1,0)</f>
        <v>0</v>
      </c>
      <c r="N215" s="246"/>
      <c r="O215" s="246"/>
      <c r="P215" s="132"/>
    </row>
    <row r="216" spans="1:16" customFormat="1" ht="43.5" customHeight="1" x14ac:dyDescent="0.2">
      <c r="A216" s="257">
        <v>179</v>
      </c>
      <c r="B216" s="258" t="str">
        <f t="shared" si="11"/>
        <v>O.K.</v>
      </c>
      <c r="C216" s="268" t="s">
        <v>3245</v>
      </c>
      <c r="D216" s="250"/>
      <c r="E216" s="246">
        <f t="shared" si="12"/>
        <v>0</v>
      </c>
      <c r="F216" s="246">
        <f t="shared" si="13"/>
        <v>0</v>
      </c>
      <c r="G216" s="246"/>
      <c r="H216" s="246"/>
      <c r="I216" s="246"/>
      <c r="J216" s="246"/>
      <c r="K216" s="246"/>
      <c r="L216" s="246">
        <f>IF(AND('PR-RAS'!D117&gt;0,SUM('PR-RAS'!D710:'PR-RAS'!D712)=0),1,0)</f>
        <v>0</v>
      </c>
      <c r="M216" s="246">
        <f>IF(AND('PR-RAS'!E117&gt;0,SUM('PR-RAS'!E710:'PR-RAS'!E712)=0),1,0)</f>
        <v>0</v>
      </c>
      <c r="N216" s="246"/>
      <c r="O216" s="246"/>
      <c r="P216" s="132"/>
    </row>
    <row r="217" spans="1:16" customFormat="1" ht="30" customHeight="1" x14ac:dyDescent="0.2">
      <c r="A217" s="257">
        <v>180</v>
      </c>
      <c r="B217" s="258" t="str">
        <f t="shared" si="11"/>
        <v>O.K.</v>
      </c>
      <c r="C217" s="268" t="s">
        <v>3246</v>
      </c>
      <c r="D217" s="250"/>
      <c r="E217" s="246">
        <f t="shared" si="12"/>
        <v>0</v>
      </c>
      <c r="F217" s="246">
        <f t="shared" si="13"/>
        <v>0</v>
      </c>
      <c r="G217" s="246"/>
      <c r="H217" s="246"/>
      <c r="I217" s="246"/>
      <c r="J217" s="246"/>
      <c r="K217" s="246"/>
      <c r="L217" s="246">
        <f>IF(AND('PR-RAS'!D158&gt;0,SUM('PR-RAS'!D716:D717)=0),1,0)</f>
        <v>0</v>
      </c>
      <c r="M217" s="246">
        <f>IF(AND('PR-RAS'!E158&gt;0,SUM('PR-RAS'!E716:E717)=0),1,0)</f>
        <v>0</v>
      </c>
      <c r="N217" s="246"/>
      <c r="O217" s="246"/>
      <c r="P217" s="132"/>
    </row>
    <row r="218" spans="1:16" customFormat="1" ht="30" customHeight="1" x14ac:dyDescent="0.2">
      <c r="A218" s="257">
        <v>181</v>
      </c>
      <c r="B218" s="258" t="str">
        <f t="shared" si="11"/>
        <v>O.K.</v>
      </c>
      <c r="C218" s="268" t="s">
        <v>3247</v>
      </c>
      <c r="D218" s="250"/>
      <c r="E218" s="246">
        <f t="shared" si="12"/>
        <v>0</v>
      </c>
      <c r="F218" s="246">
        <f t="shared" si="13"/>
        <v>0</v>
      </c>
      <c r="G218" s="246"/>
      <c r="H218" s="246"/>
      <c r="I218" s="246"/>
      <c r="J218" s="246"/>
      <c r="K218" s="246"/>
      <c r="L218" s="246">
        <f>IF(AND('PR-RAS'!D183&gt;0,'PR-RAS'!D720=0),1,0)</f>
        <v>0</v>
      </c>
      <c r="M218" s="246">
        <f>IF(AND('PR-RAS'!E183&gt;0,'PR-RAS'!E720=0),1,0)</f>
        <v>0</v>
      </c>
      <c r="N218" s="246"/>
      <c r="O218" s="246"/>
      <c r="P218" s="132"/>
    </row>
    <row r="219" spans="1:16" customFormat="1" ht="32.25" customHeight="1" x14ac:dyDescent="0.2">
      <c r="A219" s="257">
        <v>182</v>
      </c>
      <c r="B219" s="258" t="str">
        <f t="shared" si="11"/>
        <v>O.K.</v>
      </c>
      <c r="C219" s="268" t="s">
        <v>3248</v>
      </c>
      <c r="D219" s="250"/>
      <c r="E219" s="246">
        <f t="shared" si="12"/>
        <v>0</v>
      </c>
      <c r="F219" s="246">
        <f t="shared" si="13"/>
        <v>0</v>
      </c>
      <c r="G219" s="246"/>
      <c r="H219" s="246"/>
      <c r="I219" s="246"/>
      <c r="J219" s="246"/>
      <c r="K219" s="246"/>
      <c r="L219" s="246">
        <f>IF(AND('PR-RAS'!D184&gt;0,SUM('PR-RAS'!D721:D723)=0),1,0)</f>
        <v>0</v>
      </c>
      <c r="M219" s="246">
        <f>IF(AND('PR-RAS'!E184&gt;0,SUM('PR-RAS'!E721:E723)=0),1,0)</f>
        <v>0</v>
      </c>
      <c r="N219" s="246"/>
      <c r="O219" s="246"/>
      <c r="P219" s="132"/>
    </row>
    <row r="220" spans="1:16" customFormat="1" ht="30" customHeight="1" x14ac:dyDescent="0.2">
      <c r="A220" s="257">
        <v>183</v>
      </c>
      <c r="B220" s="258" t="str">
        <f t="shared" si="11"/>
        <v>Provjera</v>
      </c>
      <c r="C220" s="268" t="s">
        <v>3249</v>
      </c>
      <c r="D220" s="250"/>
      <c r="E220" s="246">
        <f t="shared" si="12"/>
        <v>0</v>
      </c>
      <c r="F220" s="246">
        <f t="shared" si="13"/>
        <v>1</v>
      </c>
      <c r="G220" s="246"/>
      <c r="H220" s="246"/>
      <c r="I220" s="246"/>
      <c r="J220" s="246"/>
      <c r="K220" s="246"/>
      <c r="L220" s="246">
        <f>IF(AND('PR-RAS'!D186&gt;0,'PR-RAS'!D724=0),1,0)</f>
        <v>1</v>
      </c>
      <c r="M220" s="246">
        <f>IF(AND('PR-RAS'!E186&gt;0,'PR-RAS'!E724=0),1,0)</f>
        <v>1</v>
      </c>
      <c r="N220" s="246"/>
      <c r="O220" s="246"/>
      <c r="P220" s="132"/>
    </row>
    <row r="221" spans="1:16" customFormat="1" ht="30" customHeight="1" x14ac:dyDescent="0.2">
      <c r="A221" s="257">
        <v>184</v>
      </c>
      <c r="B221" s="258" t="str">
        <f t="shared" si="11"/>
        <v>O.K.</v>
      </c>
      <c r="C221" s="268" t="s">
        <v>3250</v>
      </c>
      <c r="D221" s="250"/>
      <c r="E221" s="246">
        <f t="shared" si="12"/>
        <v>0</v>
      </c>
      <c r="F221" s="246">
        <f t="shared" si="13"/>
        <v>0</v>
      </c>
      <c r="G221" s="246"/>
      <c r="H221" s="246"/>
      <c r="I221" s="246"/>
      <c r="J221" s="246"/>
      <c r="K221" s="246"/>
      <c r="L221" s="246">
        <f>IF(AND('PR-RAS'!D189&gt;0,'PR-RAS'!D725=0),1,0)</f>
        <v>0</v>
      </c>
      <c r="M221" s="246">
        <f>IF(AND('PR-RAS'!E189&gt;0,'PR-RAS'!E725=0),1,0)</f>
        <v>0</v>
      </c>
      <c r="N221" s="246"/>
      <c r="O221" s="246"/>
      <c r="P221" s="132"/>
    </row>
    <row r="222" spans="1:16" customFormat="1" ht="30" customHeight="1" x14ac:dyDescent="0.2">
      <c r="A222" s="257">
        <v>185</v>
      </c>
      <c r="B222" s="258" t="str">
        <f t="shared" si="11"/>
        <v>O.K.</v>
      </c>
      <c r="C222" s="268" t="s">
        <v>3251</v>
      </c>
      <c r="D222" s="250"/>
      <c r="E222" s="246">
        <f t="shared" si="12"/>
        <v>0</v>
      </c>
      <c r="F222" s="246">
        <f t="shared" si="13"/>
        <v>0</v>
      </c>
      <c r="G222" s="246"/>
      <c r="H222" s="246"/>
      <c r="I222" s="246"/>
      <c r="J222" s="246"/>
      <c r="K222" s="246"/>
      <c r="L222" s="246">
        <f>IF(AND('PR-RAS'!D190&gt;0,'PR-RAS'!D726=0),1,0)</f>
        <v>0</v>
      </c>
      <c r="M222" s="246">
        <f>IF(AND('PR-RAS'!E190&gt;0,'PR-RAS'!E726=0),1,0)</f>
        <v>0</v>
      </c>
      <c r="N222" s="246"/>
      <c r="O222" s="246"/>
      <c r="P222" s="132"/>
    </row>
    <row r="223" spans="1:16" customFormat="1" ht="43.5" customHeight="1" x14ac:dyDescent="0.2">
      <c r="A223" s="257">
        <v>186</v>
      </c>
      <c r="B223" s="258" t="str">
        <f t="shared" si="11"/>
        <v>O.K.</v>
      </c>
      <c r="C223" s="268" t="s">
        <v>3252</v>
      </c>
      <c r="D223" s="250"/>
      <c r="E223" s="246">
        <f t="shared" si="12"/>
        <v>0</v>
      </c>
      <c r="F223" s="246">
        <f t="shared" si="13"/>
        <v>0</v>
      </c>
      <c r="G223" s="246"/>
      <c r="H223" s="246"/>
      <c r="I223" s="246"/>
      <c r="J223" s="246"/>
      <c r="K223" s="246"/>
      <c r="L223" s="246">
        <f>IF(AND('PR-RAS'!D208&gt;0,SUM('PR-RAS'!D748:D750)=0),1,0)</f>
        <v>0</v>
      </c>
      <c r="M223" s="246">
        <f>IF(AND('PR-RAS'!E208&gt;0,SUM('PR-RAS'!E748:E750)=0),1,0)</f>
        <v>0</v>
      </c>
      <c r="N223" s="246"/>
      <c r="O223" s="246"/>
      <c r="P223" s="132"/>
    </row>
    <row r="224" spans="1:16" customFormat="1" ht="30" customHeight="1" x14ac:dyDescent="0.2">
      <c r="A224" s="257">
        <v>187</v>
      </c>
      <c r="B224" s="258" t="str">
        <f t="shared" si="11"/>
        <v>O.K.</v>
      </c>
      <c r="C224" s="268" t="s">
        <v>3253</v>
      </c>
      <c r="D224" s="250"/>
      <c r="E224" s="246">
        <f t="shared" si="12"/>
        <v>0</v>
      </c>
      <c r="F224" s="246">
        <f t="shared" si="13"/>
        <v>0</v>
      </c>
      <c r="G224" s="246"/>
      <c r="H224" s="246"/>
      <c r="I224" s="246"/>
      <c r="J224" s="246"/>
      <c r="K224" s="246"/>
      <c r="L224" s="246">
        <f>IF(AND('PR-RAS'!D214&gt;0,'PR-RAS'!D758=0),1,0)</f>
        <v>0</v>
      </c>
      <c r="M224" s="246">
        <f>IF(AND('PR-RAS'!E214&gt;0,'PR-RAS'!E758=0),1,0)</f>
        <v>0</v>
      </c>
      <c r="N224" s="246"/>
      <c r="O224" s="246"/>
      <c r="P224" s="132"/>
    </row>
    <row r="225" spans="1:16" customFormat="1" ht="15" customHeight="1" x14ac:dyDescent="0.2">
      <c r="A225" s="257">
        <v>188</v>
      </c>
      <c r="B225" s="258" t="str">
        <f t="shared" si="11"/>
        <v>O.K.</v>
      </c>
      <c r="C225" s="268" t="s">
        <v>3254</v>
      </c>
      <c r="D225" s="250"/>
      <c r="E225" s="246">
        <f t="shared" si="12"/>
        <v>0</v>
      </c>
      <c r="F225" s="246">
        <f t="shared" si="13"/>
        <v>0</v>
      </c>
      <c r="G225" s="246">
        <f>IF(ABS('PR-RAS'!D260-SUM('PR-RAS'!D815:D823))&gt;0.001,1,0)</f>
        <v>0</v>
      </c>
      <c r="H225" s="246">
        <f>IF(ABS('PR-RAS'!E260-SUM('PR-RAS'!E815:E823))&gt;0.001,1,0)</f>
        <v>0</v>
      </c>
      <c r="I225" s="246"/>
      <c r="J225" s="246"/>
      <c r="K225" s="246"/>
      <c r="L225" s="246"/>
      <c r="M225" s="246"/>
      <c r="N225" s="246"/>
      <c r="O225" s="246"/>
      <c r="P225" s="132"/>
    </row>
    <row r="226" spans="1:16" customFormat="1" ht="30" customHeight="1" x14ac:dyDescent="0.2">
      <c r="A226" s="257">
        <v>189</v>
      </c>
      <c r="B226" s="258" t="str">
        <f t="shared" si="11"/>
        <v>O.K.</v>
      </c>
      <c r="C226" s="268" t="s">
        <v>3255</v>
      </c>
      <c r="D226" s="250"/>
      <c r="E226" s="246">
        <f t="shared" si="12"/>
        <v>0</v>
      </c>
      <c r="F226" s="246">
        <f t="shared" si="13"/>
        <v>0</v>
      </c>
      <c r="G226" s="246"/>
      <c r="H226" s="246"/>
      <c r="I226" s="246"/>
      <c r="J226" s="246"/>
      <c r="K226" s="246"/>
      <c r="L226" s="246">
        <f>IF(AND('PR-RAS'!D265&gt;0,'PR-RAS'!D829=0),1,0)</f>
        <v>0</v>
      </c>
      <c r="M226" s="246">
        <f>IF(AND('PR-RAS'!E265&gt;0,'PR-RAS'!E829=0),1,0)</f>
        <v>0</v>
      </c>
      <c r="N226" s="246"/>
      <c r="O226" s="246"/>
      <c r="P226" s="132"/>
    </row>
    <row r="227" spans="1:16" customFormat="1" ht="33" customHeight="1" x14ac:dyDescent="0.2">
      <c r="A227" s="257">
        <v>190</v>
      </c>
      <c r="B227" s="258" t="str">
        <f t="shared" si="11"/>
        <v>O.K.</v>
      </c>
      <c r="C227" s="270" t="s">
        <v>3256</v>
      </c>
      <c r="D227" s="250"/>
      <c r="E227" s="246">
        <f t="shared" si="12"/>
        <v>0</v>
      </c>
      <c r="F227" s="246">
        <f t="shared" si="13"/>
        <v>0</v>
      </c>
      <c r="G227" s="246"/>
      <c r="H227" s="246"/>
      <c r="I227" s="246"/>
      <c r="J227" s="246"/>
      <c r="K227" s="246"/>
      <c r="L227" s="246">
        <f>IF(AND('PR-RAS'!D428&gt;0,SUM('PR-RAS'!D846:D846)=0),1,0)</f>
        <v>0</v>
      </c>
      <c r="M227" s="246">
        <f>IF(AND('PR-RAS'!E428&gt;0,SUM('PR-RAS'!E846:E846)=0),1,0)</f>
        <v>0</v>
      </c>
      <c r="N227" s="246"/>
      <c r="O227" s="246"/>
      <c r="P227" s="132"/>
    </row>
    <row r="228" spans="1:16" customFormat="1" ht="30" customHeight="1" x14ac:dyDescent="0.2">
      <c r="A228" s="257">
        <v>191</v>
      </c>
      <c r="B228" s="258" t="str">
        <f t="shared" si="11"/>
        <v>O.K.</v>
      </c>
      <c r="C228" s="270" t="s">
        <v>3257</v>
      </c>
      <c r="D228" s="250"/>
      <c r="E228" s="246">
        <f t="shared" si="12"/>
        <v>0</v>
      </c>
      <c r="F228" s="246">
        <f t="shared" si="13"/>
        <v>0</v>
      </c>
      <c r="G228" s="246"/>
      <c r="H228" s="246"/>
      <c r="I228" s="246"/>
      <c r="J228" s="246"/>
      <c r="K228" s="246"/>
      <c r="L228" s="246">
        <f>IF(AND('PR-RAS'!D431&gt;0,SUM('PR-RAS'!D847:D847)=0),1,0)</f>
        <v>0</v>
      </c>
      <c r="M228" s="246">
        <f>IF(AND('PR-RAS'!E431&gt;0,SUM('PR-RAS'!E847:E847)=0),1,0)</f>
        <v>0</v>
      </c>
      <c r="N228" s="246"/>
      <c r="O228" s="246"/>
      <c r="P228" s="132"/>
    </row>
    <row r="229" spans="1:16" customFormat="1" ht="30" customHeight="1" x14ac:dyDescent="0.2">
      <c r="A229" s="257">
        <v>192</v>
      </c>
      <c r="B229" s="258" t="str">
        <f t="shared" si="11"/>
        <v>O.K.</v>
      </c>
      <c r="C229" s="270" t="s">
        <v>3258</v>
      </c>
      <c r="D229" s="250"/>
      <c r="E229" s="246">
        <f t="shared" si="12"/>
        <v>0</v>
      </c>
      <c r="F229" s="246">
        <f t="shared" si="13"/>
        <v>0</v>
      </c>
      <c r="G229" s="246"/>
      <c r="H229" s="246"/>
      <c r="I229" s="246"/>
      <c r="J229" s="246"/>
      <c r="K229" s="246"/>
      <c r="L229" s="246">
        <f>IF(AND('PR-RAS'!D432&gt;0,SUM('PR-RAS'!D848:D848)=0),1,0)</f>
        <v>0</v>
      </c>
      <c r="M229" s="246">
        <f>IF(AND('PR-RAS'!E432&gt;0,SUM('PR-RAS'!E848:E848)=0),1,0)</f>
        <v>0</v>
      </c>
      <c r="N229" s="246"/>
      <c r="O229" s="246"/>
      <c r="P229" s="132"/>
    </row>
    <row r="230" spans="1:16" customFormat="1" ht="30" customHeight="1" x14ac:dyDescent="0.2">
      <c r="A230" s="257">
        <v>193</v>
      </c>
      <c r="B230" s="258" t="str">
        <f t="shared" si="11"/>
        <v>O.K.</v>
      </c>
      <c r="C230" s="270" t="s">
        <v>3259</v>
      </c>
      <c r="D230" s="250"/>
      <c r="E230" s="246">
        <f t="shared" si="12"/>
        <v>0</v>
      </c>
      <c r="F230" s="246">
        <f t="shared" si="13"/>
        <v>0</v>
      </c>
      <c r="G230" s="246"/>
      <c r="H230" s="246"/>
      <c r="I230" s="246"/>
      <c r="J230" s="246"/>
      <c r="K230" s="246"/>
      <c r="L230" s="246">
        <f>IF(AND('PR-RAS'!D433&gt;0,SUM('PR-RAS'!D849:D849)=0),1,0)</f>
        <v>0</v>
      </c>
      <c r="M230" s="246">
        <f>IF(AND('PR-RAS'!E433&gt;0,SUM('PR-RAS'!E849:E849)=0),1,0)</f>
        <v>0</v>
      </c>
      <c r="N230" s="246"/>
      <c r="O230" s="246"/>
      <c r="P230" s="132"/>
    </row>
    <row r="231" spans="1:16" customFormat="1" ht="30" customHeight="1" x14ac:dyDescent="0.2">
      <c r="A231" s="257">
        <v>194</v>
      </c>
      <c r="B231" s="258" t="str">
        <f t="shared" si="11"/>
        <v>O.K.</v>
      </c>
      <c r="C231" s="270" t="s">
        <v>3260</v>
      </c>
      <c r="D231" s="250"/>
      <c r="E231" s="246">
        <f t="shared" si="12"/>
        <v>0</v>
      </c>
      <c r="F231" s="246">
        <f t="shared" si="13"/>
        <v>0</v>
      </c>
      <c r="G231" s="246"/>
      <c r="H231" s="246"/>
      <c r="I231" s="246"/>
      <c r="J231" s="246"/>
      <c r="K231" s="246"/>
      <c r="L231" s="246">
        <f>IF(AND('PR-RAS'!D436&gt;0,SUM('PR-RAS'!D852:D852)=0),1,0)</f>
        <v>0</v>
      </c>
      <c r="M231" s="246">
        <f>IF(AND('PR-RAS'!E436&gt;0,SUM('PR-RAS'!E852:E852)=0),1,0)</f>
        <v>0</v>
      </c>
      <c r="N231" s="246"/>
      <c r="O231" s="246"/>
      <c r="P231" s="132"/>
    </row>
    <row r="232" spans="1:16" customFormat="1" ht="30" customHeight="1" x14ac:dyDescent="0.2">
      <c r="A232" s="257">
        <v>195</v>
      </c>
      <c r="B232" s="258" t="str">
        <f t="shared" si="11"/>
        <v>O.K.</v>
      </c>
      <c r="C232" s="270" t="s">
        <v>3261</v>
      </c>
      <c r="D232" s="250"/>
      <c r="E232" s="246">
        <f t="shared" si="12"/>
        <v>0</v>
      </c>
      <c r="F232" s="246">
        <f t="shared" si="13"/>
        <v>0</v>
      </c>
      <c r="G232" s="246"/>
      <c r="H232" s="246"/>
      <c r="I232" s="246"/>
      <c r="J232" s="246"/>
      <c r="K232" s="246"/>
      <c r="L232" s="246">
        <f>IF(AND('PR-RAS'!D437&gt;0,SUM('PR-RAS'!D853:D853)=0),1,0)</f>
        <v>0</v>
      </c>
      <c r="M232" s="246">
        <f>IF(AND('PR-RAS'!E437&gt;0,SUM('PR-RAS'!E853:E853)=0),1,0)</f>
        <v>0</v>
      </c>
      <c r="N232" s="246"/>
      <c r="O232" s="246"/>
      <c r="P232" s="132"/>
    </row>
    <row r="233" spans="1:16" customFormat="1" ht="30" customHeight="1" x14ac:dyDescent="0.2">
      <c r="A233" s="257">
        <v>196</v>
      </c>
      <c r="B233" s="258" t="str">
        <f t="shared" si="11"/>
        <v>O.K.</v>
      </c>
      <c r="C233" s="270" t="s">
        <v>3262</v>
      </c>
      <c r="D233" s="250"/>
      <c r="E233" s="246">
        <f t="shared" si="12"/>
        <v>0</v>
      </c>
      <c r="F233" s="246">
        <f t="shared" si="13"/>
        <v>0</v>
      </c>
      <c r="G233" s="246"/>
      <c r="H233" s="246"/>
      <c r="I233" s="246"/>
      <c r="J233" s="246"/>
      <c r="K233" s="246"/>
      <c r="L233" s="246">
        <f>IF(AND('PR-RAS'!D438&gt;0,SUM('PR-RAS'!D854:D854)=0),1,0)</f>
        <v>0</v>
      </c>
      <c r="M233" s="246">
        <f>IF(AND('PR-RAS'!E438&gt;0,SUM('PR-RAS'!E854:E854)=0),1,0)</f>
        <v>0</v>
      </c>
      <c r="N233" s="246"/>
      <c r="O233" s="246"/>
      <c r="P233" s="132"/>
    </row>
    <row r="234" spans="1:16" customFormat="1" ht="30" customHeight="1" x14ac:dyDescent="0.2">
      <c r="A234" s="257">
        <v>197</v>
      </c>
      <c r="B234" s="258" t="str">
        <f t="shared" si="11"/>
        <v>O.K.</v>
      </c>
      <c r="C234" s="268" t="s">
        <v>3263</v>
      </c>
      <c r="D234" s="250"/>
      <c r="E234" s="246">
        <f t="shared" si="12"/>
        <v>0</v>
      </c>
      <c r="F234" s="246">
        <f t="shared" si="13"/>
        <v>0</v>
      </c>
      <c r="G234" s="246"/>
      <c r="H234" s="246"/>
      <c r="I234" s="246"/>
      <c r="J234" s="246"/>
      <c r="K234" s="246"/>
      <c r="L234" s="246">
        <f>IF(AND('PR-RAS'!D470&gt;0,'PR-RAS'!D873=0),1,0)</f>
        <v>0</v>
      </c>
      <c r="M234" s="246">
        <f>IF(AND('PR-RAS'!E470&gt;0,'PR-RAS'!E873=0),1,0)</f>
        <v>0</v>
      </c>
      <c r="N234" s="246"/>
      <c r="O234" s="246"/>
      <c r="P234" s="132"/>
    </row>
    <row r="235" spans="1:16" customFormat="1" ht="30" customHeight="1" x14ac:dyDescent="0.2">
      <c r="A235" s="257">
        <v>198</v>
      </c>
      <c r="B235" s="258" t="str">
        <f t="shared" si="11"/>
        <v>O.K.</v>
      </c>
      <c r="C235" s="268" t="s">
        <v>3264</v>
      </c>
      <c r="D235" s="250"/>
      <c r="E235" s="246">
        <f t="shared" si="12"/>
        <v>0</v>
      </c>
      <c r="F235" s="246">
        <f t="shared" si="13"/>
        <v>0</v>
      </c>
      <c r="G235" s="246"/>
      <c r="H235" s="246"/>
      <c r="I235" s="246"/>
      <c r="J235" s="246"/>
      <c r="K235" s="246"/>
      <c r="L235" s="246">
        <f>IF(AND('PR-RAS'!D486&gt;0,'PR-RAS'!D874=0),1,0)</f>
        <v>0</v>
      </c>
      <c r="M235" s="246">
        <f>IF(AND('PR-RAS'!E486&gt;0,'PR-RAS'!E874=0),1,0)</f>
        <v>0</v>
      </c>
      <c r="N235" s="246"/>
      <c r="O235" s="246"/>
      <c r="P235" s="132"/>
    </row>
    <row r="236" spans="1:16" customFormat="1" ht="30" customHeight="1" x14ac:dyDescent="0.2">
      <c r="A236" s="257">
        <v>199</v>
      </c>
      <c r="B236" s="258" t="str">
        <f t="shared" si="11"/>
        <v>O.K.</v>
      </c>
      <c r="C236" s="268" t="s">
        <v>3265</v>
      </c>
      <c r="D236" s="250"/>
      <c r="E236" s="246">
        <f t="shared" si="12"/>
        <v>0</v>
      </c>
      <c r="F236" s="246">
        <f t="shared" si="13"/>
        <v>0</v>
      </c>
      <c r="G236" s="246"/>
      <c r="H236" s="246"/>
      <c r="I236" s="246"/>
      <c r="J236" s="246"/>
      <c r="K236" s="246"/>
      <c r="L236" s="246">
        <f>IF(AND('PR-RAS'!D487&gt;0,'PR-RAS'!D875=0),1,0)</f>
        <v>0</v>
      </c>
      <c r="M236" s="246">
        <f>IF(AND('PR-RAS'!E487&gt;0,'PR-RAS'!E875=0),1,0)</f>
        <v>0</v>
      </c>
      <c r="N236" s="246"/>
      <c r="O236" s="246"/>
      <c r="P236" s="132"/>
    </row>
    <row r="237" spans="1:16" customFormat="1" ht="30" customHeight="1" x14ac:dyDescent="0.2">
      <c r="A237" s="257">
        <v>200</v>
      </c>
      <c r="B237" s="258" t="str">
        <f t="shared" si="11"/>
        <v>O.K.</v>
      </c>
      <c r="C237" s="268" t="s">
        <v>3266</v>
      </c>
      <c r="D237" s="250"/>
      <c r="E237" s="246">
        <f t="shared" si="12"/>
        <v>0</v>
      </c>
      <c r="F237" s="246">
        <f t="shared" si="13"/>
        <v>0</v>
      </c>
      <c r="G237" s="246"/>
      <c r="H237" s="246"/>
      <c r="I237" s="246"/>
      <c r="J237" s="246"/>
      <c r="K237" s="246"/>
      <c r="L237" s="246">
        <f>IF(AND('PR-RAS'!D488&gt;0,'PR-RAS'!D876=0),1,0)</f>
        <v>0</v>
      </c>
      <c r="M237" s="246">
        <f>IF(AND('PR-RAS'!E488&gt;0,'PR-RAS'!E876=0),1,0)</f>
        <v>0</v>
      </c>
      <c r="N237" s="246"/>
      <c r="O237" s="246"/>
      <c r="P237" s="132"/>
    </row>
    <row r="238" spans="1:16" customFormat="1" ht="30" customHeight="1" x14ac:dyDescent="0.2">
      <c r="A238" s="257">
        <v>201</v>
      </c>
      <c r="B238" s="258" t="str">
        <f t="shared" si="11"/>
        <v>O.K.</v>
      </c>
      <c r="C238" s="268" t="s">
        <v>3267</v>
      </c>
      <c r="D238" s="250"/>
      <c r="E238" s="246">
        <f t="shared" si="12"/>
        <v>0</v>
      </c>
      <c r="F238" s="246">
        <f t="shared" si="13"/>
        <v>0</v>
      </c>
      <c r="G238" s="246"/>
      <c r="H238" s="246"/>
      <c r="I238" s="246"/>
      <c r="J238" s="246"/>
      <c r="K238" s="246"/>
      <c r="L238" s="246">
        <f>IF(AND('PR-RAS'!D489&gt;0,'PR-RAS'!D877=0),1,0)</f>
        <v>0</v>
      </c>
      <c r="M238" s="246">
        <f>IF(AND('PR-RAS'!E489&gt;0,'PR-RAS'!E877=0),1,0)</f>
        <v>0</v>
      </c>
      <c r="N238" s="246"/>
      <c r="O238" s="246"/>
      <c r="P238" s="132"/>
    </row>
    <row r="239" spans="1:16" customFormat="1" ht="30" customHeight="1" x14ac:dyDescent="0.2">
      <c r="A239" s="257">
        <v>202</v>
      </c>
      <c r="B239" s="258" t="str">
        <f t="shared" si="11"/>
        <v>O.K.</v>
      </c>
      <c r="C239" s="268" t="s">
        <v>3268</v>
      </c>
      <c r="D239" s="250"/>
      <c r="E239" s="246">
        <f t="shared" si="12"/>
        <v>0</v>
      </c>
      <c r="F239" s="246">
        <f t="shared" si="13"/>
        <v>0</v>
      </c>
      <c r="G239" s="246"/>
      <c r="H239" s="246"/>
      <c r="I239" s="246"/>
      <c r="J239" s="246"/>
      <c r="K239" s="246"/>
      <c r="L239" s="246">
        <f>IF(AND('PR-RAS'!D492&gt;0,'PR-RAS'!D881=0),1,0)</f>
        <v>0</v>
      </c>
      <c r="M239" s="246">
        <f>IF(AND('PR-RAS'!E492&gt;0,'PR-RAS'!E881=0),1,0)</f>
        <v>0</v>
      </c>
      <c r="N239" s="246"/>
      <c r="O239" s="246"/>
      <c r="P239" s="132"/>
    </row>
    <row r="240" spans="1:16" customFormat="1" ht="30" customHeight="1" x14ac:dyDescent="0.2">
      <c r="A240" s="257">
        <v>203</v>
      </c>
      <c r="B240" s="258" t="str">
        <f t="shared" si="11"/>
        <v>O.K.</v>
      </c>
      <c r="C240" s="268" t="s">
        <v>3269</v>
      </c>
      <c r="D240" s="250"/>
      <c r="E240" s="246">
        <f t="shared" si="12"/>
        <v>0</v>
      </c>
      <c r="F240" s="246">
        <f t="shared" si="13"/>
        <v>0</v>
      </c>
      <c r="G240" s="246"/>
      <c r="H240" s="246"/>
      <c r="I240" s="246"/>
      <c r="J240" s="246"/>
      <c r="K240" s="246"/>
      <c r="L240" s="246">
        <f>IF(AND('PR-RAS'!D493&gt;0,SUM('PR-RAS'!D882:D883)=0),1,0)</f>
        <v>0</v>
      </c>
      <c r="M240" s="246">
        <f>IF(AND('PR-RAS'!E493&gt;0,SUM('PR-RAS'!E882:E883)=0),1,0)</f>
        <v>0</v>
      </c>
      <c r="N240" s="246"/>
      <c r="O240" s="246"/>
      <c r="P240" s="132"/>
    </row>
    <row r="241" spans="1:16" customFormat="1" ht="30" customHeight="1" x14ac:dyDescent="0.2">
      <c r="A241" s="257">
        <v>204</v>
      </c>
      <c r="B241" s="258" t="str">
        <f t="shared" si="11"/>
        <v>O.K.</v>
      </c>
      <c r="C241" s="268" t="s">
        <v>3270</v>
      </c>
      <c r="D241" s="250"/>
      <c r="E241" s="246">
        <f t="shared" si="12"/>
        <v>0</v>
      </c>
      <c r="F241" s="246">
        <f t="shared" si="13"/>
        <v>0</v>
      </c>
      <c r="G241" s="246"/>
      <c r="H241" s="246"/>
      <c r="I241" s="246"/>
      <c r="J241" s="246"/>
      <c r="K241" s="246"/>
      <c r="L241" s="246">
        <f>IF(AND('PR-RAS'!D494&gt;0,'PR-RAS'!D884=0),1,0)</f>
        <v>0</v>
      </c>
      <c r="M241" s="246">
        <f>IF(AND('PR-RAS'!E494&gt;0,'PR-RAS'!E884=0),1,0)</f>
        <v>0</v>
      </c>
      <c r="N241" s="246"/>
      <c r="O241" s="246"/>
      <c r="P241" s="132"/>
    </row>
    <row r="242" spans="1:16" customFormat="1" ht="30" customHeight="1" x14ac:dyDescent="0.2">
      <c r="A242" s="257">
        <v>205</v>
      </c>
      <c r="B242" s="258" t="str">
        <f t="shared" si="11"/>
        <v>O.K.</v>
      </c>
      <c r="C242" s="268" t="s">
        <v>3271</v>
      </c>
      <c r="D242" s="250"/>
      <c r="E242" s="246">
        <f t="shared" si="12"/>
        <v>0</v>
      </c>
      <c r="F242" s="246">
        <f t="shared" si="13"/>
        <v>0</v>
      </c>
      <c r="G242" s="246"/>
      <c r="H242" s="246"/>
      <c r="I242" s="246"/>
      <c r="J242" s="246"/>
      <c r="K242" s="246"/>
      <c r="L242" s="246">
        <f>IF(AND('PR-RAS'!D497&gt;0,'PR-RAS'!D888=0),1,0)</f>
        <v>0</v>
      </c>
      <c r="M242" s="246">
        <f>IF(AND('PR-RAS'!E497&gt;0,'PR-RAS'!E888=0),1,0)</f>
        <v>0</v>
      </c>
      <c r="N242" s="246"/>
      <c r="O242" s="246"/>
      <c r="P242" s="132"/>
    </row>
    <row r="243" spans="1:16" customFormat="1" ht="30" customHeight="1" x14ac:dyDescent="0.2">
      <c r="A243" s="257">
        <v>206</v>
      </c>
      <c r="B243" s="258" t="str">
        <f t="shared" si="11"/>
        <v>O.K.</v>
      </c>
      <c r="C243" s="268" t="s">
        <v>3272</v>
      </c>
      <c r="D243" s="250"/>
      <c r="E243" s="246">
        <f t="shared" si="12"/>
        <v>0</v>
      </c>
      <c r="F243" s="246">
        <f t="shared" si="13"/>
        <v>0</v>
      </c>
      <c r="G243" s="246"/>
      <c r="H243" s="246"/>
      <c r="I243" s="246"/>
      <c r="J243" s="246"/>
      <c r="K243" s="246"/>
      <c r="L243" s="246">
        <f>IF(AND('PR-RAS'!D498&gt;0,SUM('PR-RAS'!D889:D890)=0),1,0)</f>
        <v>0</v>
      </c>
      <c r="M243" s="246">
        <f>IF(AND('PR-RAS'!E498&gt;0,SUM('PR-RAS'!E889:E890)=0),1,0)</f>
        <v>0</v>
      </c>
      <c r="N243" s="246"/>
      <c r="O243" s="246"/>
      <c r="P243" s="132"/>
    </row>
    <row r="244" spans="1:16" customFormat="1" ht="30" customHeight="1" x14ac:dyDescent="0.2">
      <c r="A244" s="257">
        <v>207</v>
      </c>
      <c r="B244" s="258" t="str">
        <f t="shared" si="11"/>
        <v>O.K.</v>
      </c>
      <c r="C244" s="268" t="s">
        <v>3273</v>
      </c>
      <c r="D244" s="250"/>
      <c r="E244" s="246">
        <f t="shared" si="12"/>
        <v>0</v>
      </c>
      <c r="F244" s="246">
        <f t="shared" si="13"/>
        <v>0</v>
      </c>
      <c r="G244" s="246"/>
      <c r="H244" s="246"/>
      <c r="I244" s="246"/>
      <c r="J244" s="246"/>
      <c r="K244" s="246"/>
      <c r="L244" s="246">
        <f>IF(AND('PR-RAS'!D500&gt;0,'PR-RAS'!D894=0),1,0)</f>
        <v>0</v>
      </c>
      <c r="M244" s="246">
        <f>IF(AND('PR-RAS'!E500&gt;0,'PR-RAS'!E894=0),1,0)</f>
        <v>0</v>
      </c>
      <c r="N244" s="246"/>
      <c r="O244" s="246"/>
      <c r="P244" s="132"/>
    </row>
    <row r="245" spans="1:16" customFormat="1" ht="30" customHeight="1" x14ac:dyDescent="0.2">
      <c r="A245" s="257">
        <v>208</v>
      </c>
      <c r="B245" s="258" t="str">
        <f t="shared" si="11"/>
        <v>O.K.</v>
      </c>
      <c r="C245" s="268" t="s">
        <v>3274</v>
      </c>
      <c r="D245" s="250"/>
      <c r="E245" s="246">
        <f t="shared" si="12"/>
        <v>0</v>
      </c>
      <c r="F245" s="246">
        <f t="shared" si="13"/>
        <v>0</v>
      </c>
      <c r="G245" s="246"/>
      <c r="H245" s="246"/>
      <c r="I245" s="246"/>
      <c r="J245" s="246"/>
      <c r="K245" s="246"/>
      <c r="L245" s="246">
        <f>IF(AND('PR-RAS'!D501&gt;0,SUM('PR-RAS'!D895:D896)=0),1,0)</f>
        <v>0</v>
      </c>
      <c r="M245" s="246">
        <f>IF(AND('PR-RAS'!E501&gt;0,SUM('PR-RAS'!E895:E896)=0),1,0)</f>
        <v>0</v>
      </c>
      <c r="N245" s="246"/>
      <c r="O245" s="246"/>
      <c r="P245" s="132"/>
    </row>
    <row r="246" spans="1:16" customFormat="1" ht="30" customHeight="1" x14ac:dyDescent="0.2">
      <c r="A246" s="257">
        <v>209</v>
      </c>
      <c r="B246" s="258" t="str">
        <f t="shared" si="11"/>
        <v>O.K.</v>
      </c>
      <c r="C246" s="268" t="s">
        <v>3275</v>
      </c>
      <c r="D246" s="250"/>
      <c r="E246" s="246">
        <f t="shared" si="12"/>
        <v>0</v>
      </c>
      <c r="F246" s="246">
        <f t="shared" si="13"/>
        <v>0</v>
      </c>
      <c r="G246" s="246"/>
      <c r="H246" s="246"/>
      <c r="I246" s="246"/>
      <c r="J246" s="246"/>
      <c r="K246" s="246"/>
      <c r="L246" s="246">
        <f>IF(AND('PR-RAS'!D503&gt;0,'PR-RAS'!D897=0),1,0)</f>
        <v>0</v>
      </c>
      <c r="M246" s="246">
        <f>IF(AND('PR-RAS'!E503&gt;0,'PR-RAS'!E897=0),1,0)</f>
        <v>0</v>
      </c>
      <c r="N246" s="246"/>
      <c r="O246" s="246"/>
      <c r="P246" s="132"/>
    </row>
    <row r="247" spans="1:16" customFormat="1" ht="30" customHeight="1" x14ac:dyDescent="0.2">
      <c r="A247" s="257">
        <v>210</v>
      </c>
      <c r="B247" s="258" t="str">
        <f t="shared" si="11"/>
        <v>O.K.</v>
      </c>
      <c r="C247" s="268" t="s">
        <v>3276</v>
      </c>
      <c r="D247" s="250"/>
      <c r="E247" s="246">
        <f t="shared" si="12"/>
        <v>0</v>
      </c>
      <c r="F247" s="246">
        <f t="shared" si="13"/>
        <v>0</v>
      </c>
      <c r="G247" s="246"/>
      <c r="H247" s="246"/>
      <c r="I247" s="246"/>
      <c r="J247" s="246"/>
      <c r="K247" s="246"/>
      <c r="L247" s="246">
        <f>IF(AND('PR-RAS'!D504&gt;0,'PR-RAS'!D898=0),1,0)</f>
        <v>0</v>
      </c>
      <c r="M247" s="246">
        <f>IF(AND('PR-RAS'!E504&gt;0,'PR-RAS'!E898=0),1,0)</f>
        <v>0</v>
      </c>
      <c r="N247" s="246"/>
      <c r="O247" s="246"/>
      <c r="P247" s="132"/>
    </row>
    <row r="248" spans="1:16" customFormat="1" ht="30" customHeight="1" x14ac:dyDescent="0.2">
      <c r="A248" s="257">
        <v>211</v>
      </c>
      <c r="B248" s="258" t="str">
        <f t="shared" si="11"/>
        <v>O.K.</v>
      </c>
      <c r="C248" s="268" t="s">
        <v>3277</v>
      </c>
      <c r="D248" s="250"/>
      <c r="E248" s="246">
        <f t="shared" si="12"/>
        <v>0</v>
      </c>
      <c r="F248" s="246">
        <f t="shared" si="13"/>
        <v>0</v>
      </c>
      <c r="G248" s="246"/>
      <c r="H248" s="246"/>
      <c r="I248" s="246"/>
      <c r="J248" s="246"/>
      <c r="K248" s="246"/>
      <c r="L248" s="246">
        <f>IF(AND('PR-RAS'!D505&gt;0,'PR-RAS'!D899=0),1,0)</f>
        <v>0</v>
      </c>
      <c r="M248" s="246">
        <f>IF(AND('PR-RAS'!E505&gt;0,'PR-RAS'!E899=0),1,0)</f>
        <v>0</v>
      </c>
      <c r="N248" s="246"/>
      <c r="O248" s="246"/>
      <c r="P248" s="132"/>
    </row>
    <row r="249" spans="1:16" customFormat="1" ht="30" customHeight="1" x14ac:dyDescent="0.2">
      <c r="A249" s="257">
        <v>212</v>
      </c>
      <c r="B249" s="258" t="str">
        <f t="shared" si="11"/>
        <v>O.K.</v>
      </c>
      <c r="C249" s="268" t="s">
        <v>3278</v>
      </c>
      <c r="D249" s="250"/>
      <c r="E249" s="246">
        <f t="shared" si="12"/>
        <v>0</v>
      </c>
      <c r="F249" s="246">
        <f t="shared" si="13"/>
        <v>0</v>
      </c>
      <c r="G249" s="246"/>
      <c r="H249" s="246"/>
      <c r="I249" s="246"/>
      <c r="J249" s="246"/>
      <c r="K249" s="246"/>
      <c r="L249" s="246">
        <f>IF(AND('PR-RAS'!D526&gt;0,'PR-RAS'!D914=0),1,0)</f>
        <v>0</v>
      </c>
      <c r="M249" s="246">
        <f>IF(AND('PR-RAS'!E526&gt;0,'PR-RAS'!E914=0),1,0)</f>
        <v>0</v>
      </c>
      <c r="N249" s="246"/>
      <c r="O249" s="246"/>
      <c r="P249" s="132"/>
    </row>
    <row r="250" spans="1:16" customFormat="1" ht="30" customHeight="1" x14ac:dyDescent="0.2">
      <c r="A250" s="257">
        <v>213</v>
      </c>
      <c r="B250" s="258" t="str">
        <f t="shared" si="11"/>
        <v>O.K.</v>
      </c>
      <c r="C250" s="270" t="s">
        <v>3279</v>
      </c>
      <c r="D250" s="250"/>
      <c r="E250" s="246">
        <f t="shared" si="12"/>
        <v>0</v>
      </c>
      <c r="F250" s="246">
        <f t="shared" si="13"/>
        <v>0</v>
      </c>
      <c r="G250" s="246"/>
      <c r="H250" s="246"/>
      <c r="I250" s="246"/>
      <c r="J250" s="246"/>
      <c r="K250" s="246"/>
      <c r="L250" s="246">
        <f>IF(AND('PR-RAS'!D536&gt;0,SUM('PR-RAS'!D915:D915)=0),1,0)</f>
        <v>0</v>
      </c>
      <c r="M250" s="246">
        <f>IF(AND('PR-RAS'!E536&gt;0,SUM('PR-RAS'!E915:E915)=0),1,0)</f>
        <v>0</v>
      </c>
      <c r="N250" s="246"/>
      <c r="O250" s="246"/>
      <c r="P250" s="132"/>
    </row>
    <row r="251" spans="1:16" customFormat="1" ht="30" customHeight="1" x14ac:dyDescent="0.2">
      <c r="A251" s="257">
        <v>214</v>
      </c>
      <c r="B251" s="258" t="str">
        <f t="shared" si="11"/>
        <v>O.K.</v>
      </c>
      <c r="C251" s="270" t="s">
        <v>3280</v>
      </c>
      <c r="D251" s="250"/>
      <c r="E251" s="246">
        <f t="shared" si="12"/>
        <v>0</v>
      </c>
      <c r="F251" s="246">
        <f t="shared" si="13"/>
        <v>0</v>
      </c>
      <c r="G251" s="246"/>
      <c r="H251" s="246"/>
      <c r="I251" s="246"/>
      <c r="J251" s="246"/>
      <c r="K251" s="246"/>
      <c r="L251" s="246">
        <f>IF(AND('PR-RAS'!D539&gt;0,SUM('PR-RAS'!D916:D916)=0),1,0)</f>
        <v>0</v>
      </c>
      <c r="M251" s="246">
        <f>IF(AND('PR-RAS'!E539&gt;0,SUM('PR-RAS'!E916:E916)=0),1,0)</f>
        <v>0</v>
      </c>
      <c r="N251" s="246"/>
      <c r="O251" s="246"/>
      <c r="P251" s="132"/>
    </row>
    <row r="252" spans="1:16" customFormat="1" ht="30" customHeight="1" x14ac:dyDescent="0.2">
      <c r="A252" s="257">
        <v>215</v>
      </c>
      <c r="B252" s="258" t="str">
        <f t="shared" si="11"/>
        <v>O.K.</v>
      </c>
      <c r="C252" s="270" t="s">
        <v>3281</v>
      </c>
      <c r="D252" s="250"/>
      <c r="E252" s="246">
        <f t="shared" si="12"/>
        <v>0</v>
      </c>
      <c r="F252" s="246">
        <f t="shared" si="13"/>
        <v>0</v>
      </c>
      <c r="G252" s="246"/>
      <c r="H252" s="246"/>
      <c r="I252" s="246"/>
      <c r="J252" s="246"/>
      <c r="K252" s="246"/>
      <c r="L252" s="246">
        <f>IF(AND('PR-RAS'!D540&gt;0,SUM('PR-RAS'!D917:D917)=0),1,0)</f>
        <v>0</v>
      </c>
      <c r="M252" s="246">
        <f>IF(AND('PR-RAS'!E540&gt;0,SUM('PR-RAS'!E917:E917)=0),1,0)</f>
        <v>0</v>
      </c>
      <c r="N252" s="246"/>
      <c r="O252" s="246"/>
      <c r="P252" s="132"/>
    </row>
    <row r="253" spans="1:16" customFormat="1" ht="30" customHeight="1" x14ac:dyDescent="0.2">
      <c r="A253" s="257">
        <v>216</v>
      </c>
      <c r="B253" s="258" t="str">
        <f t="shared" si="11"/>
        <v>O.K.</v>
      </c>
      <c r="C253" s="270" t="s">
        <v>3282</v>
      </c>
      <c r="D253" s="250"/>
      <c r="E253" s="246">
        <f t="shared" si="12"/>
        <v>0</v>
      </c>
      <c r="F253" s="246">
        <f t="shared" si="13"/>
        <v>0</v>
      </c>
      <c r="G253" s="246"/>
      <c r="H253" s="246"/>
      <c r="I253" s="246"/>
      <c r="J253" s="246"/>
      <c r="K253" s="246"/>
      <c r="L253" s="246">
        <f>IF(AND('PR-RAS'!D541&gt;0,SUM('PR-RAS'!D918:D918)=0),1,0)</f>
        <v>0</v>
      </c>
      <c r="M253" s="246">
        <f>IF(AND('PR-RAS'!E541&gt;0,SUM('PR-RAS'!E918:E918)=0),1,0)</f>
        <v>0</v>
      </c>
      <c r="N253" s="246"/>
      <c r="O253" s="246"/>
      <c r="P253" s="132"/>
    </row>
    <row r="254" spans="1:16" customFormat="1" ht="30" customHeight="1" x14ac:dyDescent="0.2">
      <c r="A254" s="257">
        <v>217</v>
      </c>
      <c r="B254" s="258" t="str">
        <f t="shared" si="11"/>
        <v>O.K.</v>
      </c>
      <c r="C254" s="270" t="s">
        <v>3283</v>
      </c>
      <c r="D254" s="250"/>
      <c r="E254" s="246">
        <f t="shared" si="12"/>
        <v>0</v>
      </c>
      <c r="F254" s="246">
        <f t="shared" si="13"/>
        <v>0</v>
      </c>
      <c r="G254" s="246"/>
      <c r="H254" s="246"/>
      <c r="I254" s="246"/>
      <c r="J254" s="246"/>
      <c r="K254" s="246"/>
      <c r="L254" s="246">
        <f>IF(AND('PR-RAS'!D544&gt;0,SUM('PR-RAS'!D921:D921)=0),1,0)</f>
        <v>0</v>
      </c>
      <c r="M254" s="246">
        <f>IF(AND('PR-RAS'!E544&gt;0,SUM('PR-RAS'!E921:E921)=0),1,0)</f>
        <v>0</v>
      </c>
      <c r="N254" s="246"/>
      <c r="O254" s="246"/>
      <c r="P254" s="132"/>
    </row>
    <row r="255" spans="1:16" customFormat="1" ht="30" customHeight="1" x14ac:dyDescent="0.2">
      <c r="A255" s="257">
        <v>218</v>
      </c>
      <c r="B255" s="258" t="str">
        <f t="shared" si="11"/>
        <v>O.K.</v>
      </c>
      <c r="C255" s="270" t="s">
        <v>3284</v>
      </c>
      <c r="D255" s="250"/>
      <c r="E255" s="246">
        <f t="shared" si="12"/>
        <v>0</v>
      </c>
      <c r="F255" s="246">
        <f t="shared" si="13"/>
        <v>0</v>
      </c>
      <c r="G255" s="246"/>
      <c r="H255" s="246"/>
      <c r="I255" s="246"/>
      <c r="J255" s="246"/>
      <c r="K255" s="246"/>
      <c r="L255" s="246">
        <f>IF(AND('PR-RAS'!D545&gt;0,SUM('PR-RAS'!D922:D922)=0),1,0)</f>
        <v>0</v>
      </c>
      <c r="M255" s="246">
        <f>IF(AND('PR-RAS'!E545&gt;0,SUM('PR-RAS'!E922:E922)=0),1,0)</f>
        <v>0</v>
      </c>
      <c r="N255" s="246"/>
      <c r="O255" s="246"/>
      <c r="P255" s="132"/>
    </row>
    <row r="256" spans="1:16" customFormat="1" ht="30" customHeight="1" x14ac:dyDescent="0.2">
      <c r="A256" s="257">
        <v>219</v>
      </c>
      <c r="B256" s="258" t="str">
        <f t="shared" si="11"/>
        <v>O.K.</v>
      </c>
      <c r="C256" s="270" t="s">
        <v>3285</v>
      </c>
      <c r="D256" s="250"/>
      <c r="E256" s="246">
        <f t="shared" si="12"/>
        <v>0</v>
      </c>
      <c r="F256" s="246">
        <f t="shared" si="13"/>
        <v>0</v>
      </c>
      <c r="G256" s="246"/>
      <c r="H256" s="246"/>
      <c r="I256" s="246"/>
      <c r="J256" s="246"/>
      <c r="K256" s="246"/>
      <c r="L256" s="246">
        <f>IF(AND('PR-RAS'!D546&gt;0,SUM('PR-RAS'!D923:D923)=0),1,0)</f>
        <v>0</v>
      </c>
      <c r="M256" s="246">
        <f>IF(AND('PR-RAS'!E546&gt;0,SUM('PR-RAS'!E923:E923)=0),1,0)</f>
        <v>0</v>
      </c>
      <c r="N256" s="246"/>
      <c r="O256" s="246"/>
      <c r="P256" s="132"/>
    </row>
    <row r="257" spans="1:16" customFormat="1" ht="30" customHeight="1" x14ac:dyDescent="0.2">
      <c r="A257" s="257">
        <v>220</v>
      </c>
      <c r="B257" s="258" t="str">
        <f t="shared" si="11"/>
        <v>O.K.</v>
      </c>
      <c r="C257" s="268" t="s">
        <v>3286</v>
      </c>
      <c r="D257" s="250"/>
      <c r="E257" s="246">
        <f t="shared" si="12"/>
        <v>0</v>
      </c>
      <c r="F257" s="246">
        <f t="shared" si="13"/>
        <v>0</v>
      </c>
      <c r="G257" s="246"/>
      <c r="H257" s="246"/>
      <c r="I257" s="246"/>
      <c r="J257" s="246"/>
      <c r="K257" s="246"/>
      <c r="L257" s="246">
        <f>IF(AND('PR-RAS'!D595&gt;0,'PR-RAS'!D942=0),1,0)</f>
        <v>0</v>
      </c>
      <c r="M257" s="246">
        <f>IF(AND('PR-RAS'!E595&gt;0,'PR-RAS'!E942=0),1,0)</f>
        <v>0</v>
      </c>
      <c r="N257" s="246"/>
      <c r="O257" s="246"/>
      <c r="P257" s="132"/>
    </row>
    <row r="258" spans="1:16" customFormat="1" ht="30" customHeight="1" x14ac:dyDescent="0.2">
      <c r="A258" s="257">
        <v>221</v>
      </c>
      <c r="B258" s="258" t="str">
        <f t="shared" si="11"/>
        <v>O.K.</v>
      </c>
      <c r="C258" s="268" t="s">
        <v>3287</v>
      </c>
      <c r="D258" s="250"/>
      <c r="E258" s="246">
        <f t="shared" si="12"/>
        <v>0</v>
      </c>
      <c r="F258" s="246">
        <f t="shared" si="13"/>
        <v>0</v>
      </c>
      <c r="G258" s="246"/>
      <c r="H258" s="246"/>
      <c r="I258" s="246"/>
      <c r="J258" s="246"/>
      <c r="K258" s="246"/>
      <c r="L258" s="246">
        <f>IF(AND('PR-RAS'!D596&gt;0,'PR-RAS'!D943=0),1,0)</f>
        <v>0</v>
      </c>
      <c r="M258" s="246">
        <f>IF(AND('PR-RAS'!E596&gt;0,'PR-RAS'!E943=0),1,0)</f>
        <v>0</v>
      </c>
      <c r="N258" s="246"/>
      <c r="O258" s="246"/>
      <c r="P258" s="132"/>
    </row>
    <row r="259" spans="1:16" customFormat="1" ht="30" customHeight="1" x14ac:dyDescent="0.2">
      <c r="A259" s="257">
        <v>222</v>
      </c>
      <c r="B259" s="258" t="str">
        <f t="shared" si="11"/>
        <v>O.K.</v>
      </c>
      <c r="C259" s="268" t="s">
        <v>3288</v>
      </c>
      <c r="D259" s="250"/>
      <c r="E259" s="246">
        <f t="shared" si="12"/>
        <v>0</v>
      </c>
      <c r="F259" s="246">
        <f t="shared" si="13"/>
        <v>0</v>
      </c>
      <c r="G259" s="246"/>
      <c r="H259" s="246"/>
      <c r="I259" s="246"/>
      <c r="J259" s="246"/>
      <c r="K259" s="246"/>
      <c r="L259" s="246">
        <f>IF(AND('PR-RAS'!D597&gt;0,'PR-RAS'!D944=0),1,0)</f>
        <v>0</v>
      </c>
      <c r="M259" s="246">
        <f>IF(AND('PR-RAS'!E597&gt;0,'PR-RAS'!E944=0),1,0)</f>
        <v>0</v>
      </c>
      <c r="N259" s="246"/>
      <c r="O259" s="246"/>
      <c r="P259" s="132"/>
    </row>
    <row r="260" spans="1:16" customFormat="1" ht="33" customHeight="1" x14ac:dyDescent="0.2">
      <c r="A260" s="257">
        <v>223</v>
      </c>
      <c r="B260" s="258" t="str">
        <f t="shared" si="11"/>
        <v>O.K.</v>
      </c>
      <c r="C260" s="268" t="s">
        <v>3289</v>
      </c>
      <c r="D260" s="250"/>
      <c r="E260" s="246">
        <f t="shared" si="12"/>
        <v>0</v>
      </c>
      <c r="F260" s="246">
        <f t="shared" si="13"/>
        <v>0</v>
      </c>
      <c r="G260" s="246"/>
      <c r="H260" s="246"/>
      <c r="I260" s="246"/>
      <c r="J260" s="246"/>
      <c r="K260" s="246"/>
      <c r="L260" s="246">
        <f>IF(AND('PR-RAS'!D598&gt;0,'PR-RAS'!D945=0),1,0)</f>
        <v>0</v>
      </c>
      <c r="M260" s="246">
        <f>IF(AND('PR-RAS'!E598&gt;0,'PR-RAS'!E945=0),1,0)</f>
        <v>0</v>
      </c>
      <c r="N260" s="246"/>
      <c r="O260" s="246"/>
      <c r="P260" s="132"/>
    </row>
    <row r="261" spans="1:16" customFormat="1" ht="30" customHeight="1" x14ac:dyDescent="0.2">
      <c r="A261" s="257">
        <v>224</v>
      </c>
      <c r="B261" s="258" t="str">
        <f t="shared" si="11"/>
        <v>O.K.</v>
      </c>
      <c r="C261" s="268" t="s">
        <v>3290</v>
      </c>
      <c r="D261" s="250"/>
      <c r="E261" s="246">
        <f t="shared" si="12"/>
        <v>0</v>
      </c>
      <c r="F261" s="246">
        <f t="shared" si="13"/>
        <v>0</v>
      </c>
      <c r="G261" s="246"/>
      <c r="H261" s="246"/>
      <c r="I261" s="246"/>
      <c r="J261" s="246"/>
      <c r="K261" s="246"/>
      <c r="L261" s="246">
        <f>IF(AND('PR-RAS'!D601&gt;0,'PR-RAS'!D949=0),1,0)</f>
        <v>0</v>
      </c>
      <c r="M261" s="246">
        <f>IF(AND('PR-RAS'!E601&gt;0,'PR-RAS'!E949=0),1,0)</f>
        <v>0</v>
      </c>
      <c r="N261" s="246"/>
      <c r="O261" s="246"/>
      <c r="P261" s="132"/>
    </row>
    <row r="262" spans="1:16" customFormat="1" ht="30" customHeight="1" x14ac:dyDescent="0.2">
      <c r="A262" s="257">
        <v>225</v>
      </c>
      <c r="B262" s="258" t="str">
        <f t="shared" si="11"/>
        <v>O.K.</v>
      </c>
      <c r="C262" s="268" t="s">
        <v>3291</v>
      </c>
      <c r="D262" s="250"/>
      <c r="E262" s="246">
        <f t="shared" si="12"/>
        <v>0</v>
      </c>
      <c r="F262" s="246">
        <f t="shared" si="13"/>
        <v>0</v>
      </c>
      <c r="G262" s="246"/>
      <c r="H262" s="246"/>
      <c r="I262" s="246"/>
      <c r="J262" s="246"/>
      <c r="K262" s="246"/>
      <c r="L262" s="246">
        <f>IF(AND('PR-RAS'!D602&gt;0,SUM('PR-RAS'!D950:D951)=0),1,0)</f>
        <v>0</v>
      </c>
      <c r="M262" s="246">
        <f>IF(AND('PR-RAS'!E602&gt;0,SUM('PR-RAS'!E950:E951)=0),1,0)</f>
        <v>0</v>
      </c>
      <c r="N262" s="246"/>
      <c r="O262" s="246"/>
      <c r="P262" s="132"/>
    </row>
    <row r="263" spans="1:16" customFormat="1" ht="30" customHeight="1" x14ac:dyDescent="0.2">
      <c r="A263" s="257">
        <v>226</v>
      </c>
      <c r="B263" s="258" t="str">
        <f t="shared" si="11"/>
        <v>O.K.</v>
      </c>
      <c r="C263" s="268" t="s">
        <v>3292</v>
      </c>
      <c r="D263" s="250"/>
      <c r="E263" s="246">
        <f t="shared" si="12"/>
        <v>0</v>
      </c>
      <c r="F263" s="246">
        <f t="shared" si="13"/>
        <v>0</v>
      </c>
      <c r="G263" s="246"/>
      <c r="H263" s="246"/>
      <c r="I263" s="246"/>
      <c r="J263" s="246"/>
      <c r="K263" s="246"/>
      <c r="L263" s="246">
        <f>IF(AND('PR-RAS'!D604&gt;0,'PR-RAS'!D952=0),1,0)</f>
        <v>0</v>
      </c>
      <c r="M263" s="246">
        <f>IF(AND('PR-RAS'!E604&gt;0,'PR-RAS'!E952=0),1,0)</f>
        <v>0</v>
      </c>
      <c r="N263" s="246"/>
      <c r="O263" s="246"/>
      <c r="P263" s="132"/>
    </row>
    <row r="264" spans="1:16" customFormat="1" ht="30" customHeight="1" x14ac:dyDescent="0.2">
      <c r="A264" s="257">
        <v>227</v>
      </c>
      <c r="B264" s="258" t="str">
        <f t="shared" si="11"/>
        <v>O.K.</v>
      </c>
      <c r="C264" s="268" t="s">
        <v>3293</v>
      </c>
      <c r="D264" s="250"/>
      <c r="E264" s="246">
        <f t="shared" si="12"/>
        <v>0</v>
      </c>
      <c r="F264" s="246">
        <f t="shared" si="13"/>
        <v>0</v>
      </c>
      <c r="G264" s="246"/>
      <c r="H264" s="246"/>
      <c r="I264" s="246"/>
      <c r="J264" s="246"/>
      <c r="K264" s="246"/>
      <c r="L264" s="246">
        <f>IF(AND('PR-RAS'!D607&gt;0,'PR-RAS'!D956=0),1,0)</f>
        <v>0</v>
      </c>
      <c r="M264" s="246">
        <f>IF(AND('PR-RAS'!E607&gt;0,'PR-RAS'!E956=0),1,0)</f>
        <v>0</v>
      </c>
      <c r="N264" s="246"/>
      <c r="O264" s="246"/>
      <c r="P264" s="132"/>
    </row>
    <row r="265" spans="1:16" customFormat="1" ht="30" customHeight="1" x14ac:dyDescent="0.2">
      <c r="A265" s="257">
        <v>228</v>
      </c>
      <c r="B265" s="258" t="str">
        <f t="shared" si="11"/>
        <v>O.K.</v>
      </c>
      <c r="C265" s="268" t="s">
        <v>3294</v>
      </c>
      <c r="D265" s="250"/>
      <c r="E265" s="246">
        <f t="shared" si="12"/>
        <v>0</v>
      </c>
      <c r="F265" s="246">
        <f t="shared" si="13"/>
        <v>0</v>
      </c>
      <c r="G265" s="246"/>
      <c r="H265" s="246"/>
      <c r="I265" s="246"/>
      <c r="J265" s="246"/>
      <c r="K265" s="246"/>
      <c r="L265" s="246">
        <f>IF(AND('PR-RAS'!D608&gt;0,SUM('PR-RAS'!D957:D958)=0),1,0)</f>
        <v>0</v>
      </c>
      <c r="M265" s="246">
        <f>IF(AND('PR-RAS'!E608&gt;0,SUM('PR-RAS'!E957:E958)=0),1,0)</f>
        <v>0</v>
      </c>
      <c r="N265" s="246"/>
      <c r="O265" s="246"/>
      <c r="P265" s="132"/>
    </row>
    <row r="266" spans="1:16" customFormat="1" ht="30" customHeight="1" x14ac:dyDescent="0.2">
      <c r="A266" s="257">
        <v>229</v>
      </c>
      <c r="B266" s="258" t="str">
        <f t="shared" si="11"/>
        <v>O.K.</v>
      </c>
      <c r="C266" s="268" t="s">
        <v>3295</v>
      </c>
      <c r="D266" s="250"/>
      <c r="E266" s="246">
        <f t="shared" si="12"/>
        <v>0</v>
      </c>
      <c r="F266" s="246">
        <f t="shared" si="13"/>
        <v>0</v>
      </c>
      <c r="G266" s="246"/>
      <c r="H266" s="246"/>
      <c r="I266" s="246"/>
      <c r="J266" s="246"/>
      <c r="K266" s="246"/>
      <c r="L266" s="246">
        <f>IF(AND('PR-RAS'!D610&gt;0,'PR-RAS'!D962=0),1,0)</f>
        <v>0</v>
      </c>
      <c r="M266" s="246">
        <f>IF(AND('PR-RAS'!E610&gt;0,'PR-RAS'!E962=0),1,0)</f>
        <v>0</v>
      </c>
      <c r="N266" s="246"/>
      <c r="O266" s="246"/>
      <c r="P266" s="132"/>
    </row>
    <row r="267" spans="1:16" customFormat="1" ht="30" customHeight="1" x14ac:dyDescent="0.2">
      <c r="A267" s="257">
        <v>230</v>
      </c>
      <c r="B267" s="258" t="str">
        <f t="shared" si="11"/>
        <v>O.K.</v>
      </c>
      <c r="C267" s="268" t="s">
        <v>3296</v>
      </c>
      <c r="D267" s="250"/>
      <c r="E267" s="246">
        <f t="shared" si="12"/>
        <v>0</v>
      </c>
      <c r="F267" s="246">
        <f t="shared" si="13"/>
        <v>0</v>
      </c>
      <c r="G267" s="246"/>
      <c r="H267" s="246"/>
      <c r="I267" s="246"/>
      <c r="J267" s="246"/>
      <c r="K267" s="246"/>
      <c r="L267" s="246">
        <f>IF(AND('PR-RAS'!D611&gt;0,SUM('PR-RAS'!D963:D964)=0),1,0)</f>
        <v>0</v>
      </c>
      <c r="M267" s="246">
        <f>IF(AND('PR-RAS'!E611&gt;0,SUM('PR-RAS'!E963:E964)=0),1,0)</f>
        <v>0</v>
      </c>
      <c r="N267" s="246"/>
      <c r="O267" s="246"/>
      <c r="P267" s="132"/>
    </row>
    <row r="268" spans="1:16" customFormat="1" ht="30" customHeight="1" x14ac:dyDescent="0.2">
      <c r="A268" s="257">
        <v>231</v>
      </c>
      <c r="B268" s="258" t="str">
        <f t="shared" si="11"/>
        <v>O.K.</v>
      </c>
      <c r="C268" s="268" t="s">
        <v>3297</v>
      </c>
      <c r="D268" s="250"/>
      <c r="E268" s="246">
        <f t="shared" si="12"/>
        <v>0</v>
      </c>
      <c r="F268" s="246">
        <f t="shared" si="13"/>
        <v>0</v>
      </c>
      <c r="G268" s="246"/>
      <c r="H268" s="246"/>
      <c r="I268" s="246"/>
      <c r="J268" s="246"/>
      <c r="K268" s="246"/>
      <c r="L268" s="246">
        <f>IF(AND('PR-RAS'!D613&gt;0,'PR-RAS'!D965=0),1,0)</f>
        <v>0</v>
      </c>
      <c r="M268" s="246">
        <f>IF(AND('PR-RAS'!E613&gt;0,'PR-RAS'!E965=0),1,0)</f>
        <v>0</v>
      </c>
      <c r="N268" s="246"/>
      <c r="O268" s="246"/>
      <c r="P268" s="132"/>
    </row>
    <row r="269" spans="1:16" customFormat="1" ht="30" customHeight="1" x14ac:dyDescent="0.2">
      <c r="A269" s="257">
        <v>232</v>
      </c>
      <c r="B269" s="258" t="str">
        <f t="shared" si="11"/>
        <v>O.K.</v>
      </c>
      <c r="C269" s="268" t="s">
        <v>3298</v>
      </c>
      <c r="D269" s="250"/>
      <c r="E269" s="246">
        <f t="shared" si="12"/>
        <v>0</v>
      </c>
      <c r="F269" s="246">
        <f t="shared" si="13"/>
        <v>0</v>
      </c>
      <c r="G269" s="246"/>
      <c r="H269" s="246"/>
      <c r="I269" s="246"/>
      <c r="J269" s="246"/>
      <c r="K269" s="246"/>
      <c r="L269" s="246">
        <f>IF(AND('PR-RAS'!D614&gt;0,'PR-RAS'!D966=0),1,0)</f>
        <v>0</v>
      </c>
      <c r="M269" s="246">
        <f>IF(AND('PR-RAS'!E614&gt;0,'PR-RAS'!E966=0),1,0)</f>
        <v>0</v>
      </c>
      <c r="N269" s="246"/>
      <c r="O269" s="246"/>
      <c r="P269" s="132"/>
    </row>
    <row r="270" spans="1:16" customFormat="1" ht="30" customHeight="1" x14ac:dyDescent="0.2">
      <c r="A270" s="257">
        <v>233</v>
      </c>
      <c r="B270" s="258" t="str">
        <f t="shared" si="11"/>
        <v>O.K.</v>
      </c>
      <c r="C270" s="268" t="s">
        <v>3299</v>
      </c>
      <c r="D270" s="250"/>
      <c r="E270" s="246">
        <f t="shared" si="12"/>
        <v>0</v>
      </c>
      <c r="F270" s="246">
        <f t="shared" si="13"/>
        <v>0</v>
      </c>
      <c r="G270" s="246"/>
      <c r="H270" s="246"/>
      <c r="I270" s="246"/>
      <c r="J270" s="246"/>
      <c r="K270" s="246"/>
      <c r="L270" s="246">
        <f>IF(AND('PR-RAS'!D615&gt;0,'PR-RAS'!D967=0),1,0)</f>
        <v>0</v>
      </c>
      <c r="M270" s="246">
        <f>IF(AND('PR-RAS'!E615&gt;0,'PR-RAS'!E967=0),1,0)</f>
        <v>0</v>
      </c>
      <c r="N270" s="246"/>
      <c r="O270" s="246"/>
      <c r="P270" s="132"/>
    </row>
    <row r="271" spans="1:16" customFormat="1" ht="30" customHeight="1" x14ac:dyDescent="0.2">
      <c r="A271" s="257">
        <v>234</v>
      </c>
      <c r="B271" s="258" t="str">
        <f t="shared" si="11"/>
        <v>O.K.</v>
      </c>
      <c r="C271" s="268" t="s">
        <v>3300</v>
      </c>
      <c r="D271" s="250"/>
      <c r="E271" s="246">
        <f t="shared" si="12"/>
        <v>0</v>
      </c>
      <c r="F271" s="246">
        <f t="shared" si="13"/>
        <v>0</v>
      </c>
      <c r="G271" s="246"/>
      <c r="H271" s="246"/>
      <c r="I271" s="246"/>
      <c r="J271" s="246"/>
      <c r="K271" s="246"/>
      <c r="L271" s="246">
        <f>IF(AND('PR-RAS'!D633&gt;0,'PR-RAS'!D982=0),1,0)</f>
        <v>0</v>
      </c>
      <c r="M271" s="246">
        <f>IF(AND('PR-RAS'!E633&gt;0,'PR-RAS'!E982=0),1,0)</f>
        <v>0</v>
      </c>
      <c r="N271" s="246"/>
      <c r="O271" s="246"/>
      <c r="P271" s="132"/>
    </row>
    <row r="272" spans="1:16" customFormat="1" ht="30" customHeight="1" x14ac:dyDescent="0.2">
      <c r="A272" s="257">
        <v>235</v>
      </c>
      <c r="B272" s="258" t="str">
        <f t="shared" si="11"/>
        <v>O.K.</v>
      </c>
      <c r="C272" s="270" t="s">
        <v>3301</v>
      </c>
      <c r="D272" s="250"/>
      <c r="E272" s="246">
        <f t="shared" si="12"/>
        <v>0</v>
      </c>
      <c r="F272" s="246">
        <f t="shared" si="13"/>
        <v>0</v>
      </c>
      <c r="G272" s="246"/>
      <c r="H272" s="246"/>
      <c r="I272" s="246"/>
      <c r="J272" s="246"/>
      <c r="K272" s="246"/>
      <c r="L272" s="246">
        <f>IF(AND(J3="DA",MAX('PR-RAS'!D6:D651)=0,MIN('PR-RAS'!D6:D651)=0),1,0)</f>
        <v>0</v>
      </c>
      <c r="M272" s="246">
        <f>IF(AND(J3="DA",MAX('PR-RAS'!E6:E651)=0,MIN('PR-RAS'!E6:E651)=0),1,0)</f>
        <v>0</v>
      </c>
      <c r="N272" s="246"/>
      <c r="O272" s="246"/>
      <c r="P272" s="132"/>
    </row>
    <row r="273" spans="1:16" customFormat="1" ht="42" customHeight="1" x14ac:dyDescent="0.2">
      <c r="A273" s="257">
        <v>236</v>
      </c>
      <c r="B273" s="258" t="str">
        <f t="shared" si="11"/>
        <v>O.K.</v>
      </c>
      <c r="C273" s="268" t="s">
        <v>3302</v>
      </c>
      <c r="D273" s="250"/>
      <c r="E273" s="246">
        <f t="shared" si="12"/>
        <v>0</v>
      </c>
      <c r="F273" s="246">
        <f t="shared" si="13"/>
        <v>0</v>
      </c>
      <c r="G273" s="246"/>
      <c r="H273" s="246">
        <f>IF(OR('PR-RAS'!D292*'PR-RAS'!D293&gt;0,'PR-RAS'!D409*'PR-RAS'!D410&gt;0,'PR-RAS'!D637*'PR-RAS'!D638&gt;0),1,0)</f>
        <v>0</v>
      </c>
      <c r="I273" s="246">
        <f>IF(OR('PR-RAS'!E292*'PR-RAS'!E293&gt;0,'PR-RAS'!E409*'PR-RAS'!E410&gt;0,'PR-RAS'!E637*'PR-RAS'!E638&gt;0),1,0)</f>
        <v>0</v>
      </c>
      <c r="J273" s="246"/>
      <c r="K273" s="246"/>
      <c r="L273" s="246"/>
      <c r="M273" s="246"/>
      <c r="N273" s="246"/>
      <c r="O273" s="246"/>
      <c r="P273" s="132"/>
    </row>
    <row r="274" spans="1:16" customFormat="1" ht="55.5" customHeight="1" x14ac:dyDescent="0.2">
      <c r="A274" s="257">
        <v>237</v>
      </c>
      <c r="B274" s="258" t="str">
        <f t="shared" si="11"/>
        <v>O.K.</v>
      </c>
      <c r="C274" s="270" t="s">
        <v>3303</v>
      </c>
      <c r="D274" s="250"/>
      <c r="E274" s="246">
        <f t="shared" si="12"/>
        <v>0</v>
      </c>
      <c r="F274" s="246">
        <f t="shared" si="13"/>
        <v>0</v>
      </c>
      <c r="G274" s="246">
        <f>IF(AND(OR(MAX('PR-RAS'!D653:E653,'PR-RAS'!D655:E655)&gt;10000,MAX('PR-RAS'!D654:E654,'PR-RAS'!D656:E656)&gt;35000),O3&lt;&gt;174,O3&lt;&gt;713,O3&lt;&gt;1222,O3&lt;&gt;47107),1,0)</f>
        <v>0</v>
      </c>
      <c r="H274" s="246">
        <f>IF(MAX('PR-RAS'!D653:E656)&gt;100000,1,0)</f>
        <v>0</v>
      </c>
      <c r="I274" s="246"/>
      <c r="J274" s="246"/>
      <c r="K274" s="246"/>
      <c r="L274" s="246">
        <f>IF(MAX('PR-RAS'!D653:E656)&gt;1000,1,0)</f>
        <v>0</v>
      </c>
      <c r="M274" s="246"/>
      <c r="N274" s="246"/>
      <c r="O274" s="246"/>
      <c r="P274" s="132"/>
    </row>
    <row r="275" spans="1:16" customFormat="1" ht="19.5" customHeight="1" x14ac:dyDescent="0.2">
      <c r="A275" s="334" t="s">
        <v>32</v>
      </c>
      <c r="B275" s="335"/>
      <c r="C275" s="336"/>
      <c r="D275" s="250"/>
      <c r="E275" s="246">
        <f>SUM(E276:E292)</f>
        <v>0</v>
      </c>
      <c r="F275" s="246">
        <f>SUM(F276:F292)</f>
        <v>0</v>
      </c>
      <c r="G275" s="246"/>
      <c r="H275" s="246"/>
      <c r="I275" s="246"/>
      <c r="J275" s="246"/>
      <c r="K275" s="246"/>
      <c r="L275" s="246"/>
      <c r="M275" s="246"/>
      <c r="N275" s="246"/>
      <c r="O275" s="246"/>
      <c r="P275" s="132"/>
    </row>
    <row r="276" spans="1:16" customFormat="1" ht="20.25" customHeight="1" x14ac:dyDescent="0.2">
      <c r="A276" s="257">
        <v>1</v>
      </c>
      <c r="B276" s="258" t="str">
        <f t="shared" ref="B276:B292" si="14">IF(E276=1,"Pogreška",IF(F276=1,"Provjera","O.K."))</f>
        <v>O.K.</v>
      </c>
      <c r="C276" s="262" t="s">
        <v>3304</v>
      </c>
      <c r="D276" s="250"/>
      <c r="E276" s="246">
        <f t="shared" ref="E276:E292" si="15">MAX(G276:K276)</f>
        <v>0</v>
      </c>
      <c r="F276" s="246">
        <f t="shared" ref="F276:F292" si="16">MAX(L276:O276)</f>
        <v>0</v>
      </c>
      <c r="G276" s="246">
        <f>IF(ABS(BILANCA!D6-BILANCA!D175)&gt;0.001,1,0)</f>
        <v>0</v>
      </c>
      <c r="H276" s="246">
        <f>IF(ABS(BILANCA!E6-BILANCA!E175)&gt;0.001,1,0)</f>
        <v>0</v>
      </c>
      <c r="I276" s="246"/>
      <c r="J276" s="246"/>
      <c r="K276" s="246"/>
      <c r="L276" s="246"/>
      <c r="M276" s="246"/>
      <c r="N276" s="246"/>
      <c r="O276" s="246"/>
      <c r="P276" s="132"/>
    </row>
    <row r="277" spans="1:16" customFormat="1" ht="18" customHeight="1" x14ac:dyDescent="0.2">
      <c r="A277" s="257">
        <v>26</v>
      </c>
      <c r="B277" s="258" t="str">
        <f t="shared" si="14"/>
        <v>O.K.</v>
      </c>
      <c r="C277" s="262" t="s">
        <v>3305</v>
      </c>
      <c r="D277" s="250"/>
      <c r="E277" s="246">
        <f t="shared" si="15"/>
        <v>0</v>
      </c>
      <c r="F277" s="246">
        <f t="shared" si="16"/>
        <v>0</v>
      </c>
      <c r="G277" s="246">
        <f>IF(AND(OR(I3=41,I3=42),O3&lt;&gt;23911,O3&lt;&gt;25843,MAX(BILANCA!D161:E161,BILANCA!D286:E286)&gt;0),1,0)</f>
        <v>0</v>
      </c>
      <c r="H277" s="246"/>
      <c r="I277" s="246"/>
      <c r="J277" s="246"/>
      <c r="K277" s="246"/>
      <c r="L277" s="246"/>
      <c r="M277" s="246"/>
      <c r="N277" s="246"/>
      <c r="O277" s="246"/>
      <c r="P277" s="132"/>
    </row>
    <row r="278" spans="1:16" customFormat="1" ht="18" customHeight="1" x14ac:dyDescent="0.2">
      <c r="A278" s="257">
        <v>27</v>
      </c>
      <c r="B278" s="258" t="str">
        <f t="shared" si="14"/>
        <v>O.K.</v>
      </c>
      <c r="C278" s="262" t="s">
        <v>3306</v>
      </c>
      <c r="D278" s="250"/>
      <c r="E278" s="246">
        <f t="shared" si="15"/>
        <v>0</v>
      </c>
      <c r="F278" s="246">
        <f t="shared" si="16"/>
        <v>0</v>
      </c>
      <c r="G278" s="246">
        <f>IF(AND(I3=23,MAX(BILANCA!D286:E286,BILANCA!D300:E300)&gt;0),1,0)</f>
        <v>0</v>
      </c>
      <c r="H278" s="246"/>
      <c r="I278" s="246"/>
      <c r="J278" s="246"/>
      <c r="K278" s="246"/>
      <c r="L278" s="246"/>
      <c r="M278" s="246"/>
      <c r="N278" s="246"/>
      <c r="O278" s="246"/>
      <c r="P278" s="132"/>
    </row>
    <row r="279" spans="1:16" customFormat="1" ht="19.5" customHeight="1" x14ac:dyDescent="0.2">
      <c r="A279" s="257">
        <v>2</v>
      </c>
      <c r="B279" s="258" t="str">
        <f t="shared" si="14"/>
        <v>O.K.</v>
      </c>
      <c r="C279" s="262" t="s">
        <v>3307</v>
      </c>
      <c r="D279" s="250"/>
      <c r="E279" s="246">
        <f t="shared" si="15"/>
        <v>0</v>
      </c>
      <c r="F279" s="246">
        <f t="shared" si="16"/>
        <v>0</v>
      </c>
      <c r="G279" s="246">
        <f>IF(AND(BILANCA!D247&lt;&gt;0,BILANCA!D251&lt;&gt;0),1,0)</f>
        <v>0</v>
      </c>
      <c r="H279" s="246">
        <f>IF(AND(BILANCA!E247&lt;&gt;0,BILANCA!E251&lt;&gt;0),1,0)</f>
        <v>0</v>
      </c>
      <c r="I279" s="246"/>
      <c r="J279" s="246"/>
      <c r="K279" s="246"/>
      <c r="L279" s="246"/>
      <c r="M279" s="246"/>
      <c r="N279" s="246"/>
      <c r="O279" s="246"/>
      <c r="P279" s="132"/>
    </row>
    <row r="280" spans="1:16" customFormat="1" ht="19.5" customHeight="1" x14ac:dyDescent="0.2">
      <c r="A280" s="257">
        <v>3</v>
      </c>
      <c r="B280" s="258" t="str">
        <f t="shared" si="14"/>
        <v>O.K.</v>
      </c>
      <c r="C280" s="262" t="s">
        <v>3308</v>
      </c>
      <c r="D280" s="250"/>
      <c r="E280" s="246">
        <f t="shared" si="15"/>
        <v>0</v>
      </c>
      <c r="F280" s="246">
        <f t="shared" si="16"/>
        <v>0</v>
      </c>
      <c r="G280" s="246">
        <f>IF(AND(BILANCA!D248&lt;&gt;0,BILANCA!D252&lt;&gt;0),1,0)</f>
        <v>0</v>
      </c>
      <c r="H280" s="246">
        <f>IF(AND(BILANCA!E248&lt;&gt;0,BILANCA!E252&lt;&gt;0),1,0)</f>
        <v>0</v>
      </c>
      <c r="I280" s="246"/>
      <c r="J280" s="246"/>
      <c r="K280" s="246"/>
      <c r="L280" s="246"/>
      <c r="M280" s="246"/>
      <c r="N280" s="246"/>
      <c r="O280" s="246"/>
      <c r="P280" s="132"/>
    </row>
    <row r="281" spans="1:16" customFormat="1" ht="19.5" customHeight="1" x14ac:dyDescent="0.2">
      <c r="A281" s="257">
        <v>4</v>
      </c>
      <c r="B281" s="258" t="str">
        <f t="shared" si="14"/>
        <v>O.K.</v>
      </c>
      <c r="C281" s="262" t="s">
        <v>3309</v>
      </c>
      <c r="D281" s="250"/>
      <c r="E281" s="246">
        <f t="shared" si="15"/>
        <v>0</v>
      </c>
      <c r="F281" s="246">
        <f t="shared" si="16"/>
        <v>0</v>
      </c>
      <c r="G281" s="246">
        <f>IF(AND(BILANCA!D249&lt;&gt;0,BILANCA!D253&lt;&gt;0),1,0)</f>
        <v>0</v>
      </c>
      <c r="H281" s="246">
        <f>IF(AND(BILANCA!E249&lt;&gt;0,BILANCA!E253&lt;&gt;0),1,0)</f>
        <v>0</v>
      </c>
      <c r="I281" s="246"/>
      <c r="J281" s="246"/>
      <c r="K281" s="246"/>
      <c r="L281" s="246"/>
      <c r="M281" s="246"/>
      <c r="N281" s="246"/>
      <c r="O281" s="246"/>
      <c r="P281" s="132"/>
    </row>
    <row r="282" spans="1:16" customFormat="1" ht="19.5" customHeight="1" x14ac:dyDescent="0.2">
      <c r="A282" s="257">
        <v>5</v>
      </c>
      <c r="B282" s="258" t="str">
        <f t="shared" si="14"/>
        <v>O.K.</v>
      </c>
      <c r="C282" s="274" t="s">
        <v>3310</v>
      </c>
      <c r="D282" s="250"/>
      <c r="E282" s="246">
        <f t="shared" si="15"/>
        <v>0</v>
      </c>
      <c r="F282" s="246">
        <f t="shared" si="16"/>
        <v>0</v>
      </c>
      <c r="G282" s="246">
        <f>IF(MIN(BILANCA!D6:E236,BILANCA!D240:E244,BILANCA!D246:E322)&lt;0,1,0)</f>
        <v>0</v>
      </c>
      <c r="H282" s="246"/>
      <c r="I282" s="246"/>
      <c r="J282" s="246"/>
      <c r="K282" s="246"/>
      <c r="L282" s="246"/>
      <c r="M282" s="246"/>
      <c r="N282" s="246"/>
      <c r="O282" s="246"/>
      <c r="P282" s="132"/>
    </row>
    <row r="283" spans="1:16" customFormat="1" ht="19.5" customHeight="1" x14ac:dyDescent="0.2">
      <c r="A283" s="257">
        <v>28</v>
      </c>
      <c r="B283" s="258" t="str">
        <f t="shared" si="14"/>
        <v>O.K.</v>
      </c>
      <c r="C283" s="262" t="s">
        <v>3311</v>
      </c>
      <c r="D283" s="250"/>
      <c r="E283" s="246">
        <f t="shared" si="15"/>
        <v>0</v>
      </c>
      <c r="F283" s="246">
        <f t="shared" si="16"/>
        <v>0</v>
      </c>
      <c r="G283" s="246">
        <f>IF(ABS(BILANCA!D156-SUM(BILANCA!D274:'BILANCA'!D281))&gt;0.001,1,0)</f>
        <v>0</v>
      </c>
      <c r="H283" s="246">
        <f>IF(ABS(BILANCA!E156-SUM(BILANCA!E274:'BILANCA'!E281))&gt;0.001,1,0)</f>
        <v>0</v>
      </c>
      <c r="I283" s="246"/>
      <c r="J283" s="246"/>
      <c r="K283" s="246"/>
      <c r="L283" s="246"/>
      <c r="M283" s="246"/>
      <c r="N283" s="246"/>
      <c r="O283" s="246"/>
      <c r="P283" s="132"/>
    </row>
    <row r="284" spans="1:16" customFormat="1" ht="19.5" customHeight="1" x14ac:dyDescent="0.2">
      <c r="A284" s="257">
        <v>29</v>
      </c>
      <c r="B284" s="258" t="str">
        <f t="shared" si="14"/>
        <v>O.K.</v>
      </c>
      <c r="C284" s="262" t="s">
        <v>3312</v>
      </c>
      <c r="D284" s="250"/>
      <c r="E284" s="246">
        <f t="shared" si="15"/>
        <v>0</v>
      </c>
      <c r="F284" s="246">
        <f t="shared" si="16"/>
        <v>0</v>
      </c>
      <c r="G284" s="246">
        <f>IF(ROUND(BILANCA!D160,2)&lt;ROUND(SUM(BILANCA!D282:'BILANCA'!D285),2),1,0)</f>
        <v>0</v>
      </c>
      <c r="H284" s="246">
        <f>IF(ROUND(BILANCA!E160,2)&lt;ROUND(SUM(BILANCA!E282:'BILANCA'!E285),2),1,0)</f>
        <v>0</v>
      </c>
      <c r="I284" s="246"/>
      <c r="J284" s="246"/>
      <c r="K284" s="246"/>
      <c r="L284" s="246"/>
      <c r="M284" s="246"/>
      <c r="N284" s="246"/>
      <c r="O284" s="246"/>
      <c r="P284" s="132"/>
    </row>
    <row r="285" spans="1:16" customFormat="1" ht="19.5" customHeight="1" x14ac:dyDescent="0.2">
      <c r="A285" s="257">
        <v>18</v>
      </c>
      <c r="B285" s="258" t="str">
        <f t="shared" si="14"/>
        <v>O.K.</v>
      </c>
      <c r="C285" s="262" t="s">
        <v>3313</v>
      </c>
      <c r="D285" s="250"/>
      <c r="E285" s="246">
        <f t="shared" si="15"/>
        <v>0</v>
      </c>
      <c r="F285" s="246">
        <f t="shared" si="16"/>
        <v>0</v>
      </c>
      <c r="G285" s="246">
        <f>IF(ROUND(BILANCA!D286,2)&gt;ROUND(BILANCA!D161,2),1,0)</f>
        <v>0</v>
      </c>
      <c r="H285" s="246">
        <f>IF(ROUND(BILANCA!E286,2)&gt;ROUND(BILANCA!E161,2),1,0)</f>
        <v>0</v>
      </c>
      <c r="I285" s="246"/>
      <c r="J285" s="246"/>
      <c r="K285" s="246"/>
      <c r="L285" s="246"/>
      <c r="M285" s="246"/>
      <c r="N285" s="246"/>
      <c r="O285" s="246"/>
      <c r="P285" s="132"/>
    </row>
    <row r="286" spans="1:16" customFormat="1" ht="19.5" customHeight="1" x14ac:dyDescent="0.2">
      <c r="A286" s="257">
        <v>19</v>
      </c>
      <c r="B286" s="258" t="str">
        <f t="shared" si="14"/>
        <v>O.K.</v>
      </c>
      <c r="C286" s="274" t="s">
        <v>3314</v>
      </c>
      <c r="D286" s="250"/>
      <c r="E286" s="246">
        <f t="shared" si="15"/>
        <v>0</v>
      </c>
      <c r="F286" s="246">
        <f t="shared" si="16"/>
        <v>0</v>
      </c>
      <c r="G286" s="246">
        <f>IF(ABS(BILANCA!D88+BILANCA!D106-BILANCA!D262-BILANCA!D263)&gt;0.001,1,0)</f>
        <v>0</v>
      </c>
      <c r="H286" s="246">
        <f>IF(ABS(BILANCA!E88+BILANCA!E106-BILANCA!E262-BILANCA!E263)&gt;0.001,1,0)</f>
        <v>0</v>
      </c>
      <c r="I286" s="246"/>
      <c r="J286" s="246"/>
      <c r="K286" s="246"/>
      <c r="L286" s="246"/>
      <c r="M286" s="246"/>
      <c r="N286" s="246"/>
      <c r="O286" s="246"/>
      <c r="P286" s="132"/>
    </row>
    <row r="287" spans="1:16" customFormat="1" ht="19.5" customHeight="1" x14ac:dyDescent="0.2">
      <c r="A287" s="257">
        <v>20</v>
      </c>
      <c r="B287" s="258" t="str">
        <f t="shared" si="14"/>
        <v>O.K.</v>
      </c>
      <c r="C287" s="274" t="s">
        <v>3315</v>
      </c>
      <c r="D287" s="250"/>
      <c r="E287" s="246">
        <f t="shared" si="15"/>
        <v>0</v>
      </c>
      <c r="F287" s="246">
        <f t="shared" si="16"/>
        <v>0</v>
      </c>
      <c r="G287" s="246">
        <f>IF(ABS(SUM(BILANCA!D147:D149,BILANCA!D158:D162)-BILANCA!D264-BILANCA!D265)&gt;0.001,1,0)</f>
        <v>0</v>
      </c>
      <c r="H287" s="246">
        <f>IF(ABS(SUM(BILANCA!E147:E149,BILANCA!E158:E162)-BILANCA!E264-BILANCA!E265)&gt;0.001,1,0)</f>
        <v>0</v>
      </c>
      <c r="I287" s="246"/>
      <c r="J287" s="246"/>
      <c r="K287" s="246"/>
      <c r="L287" s="246"/>
      <c r="M287" s="246"/>
      <c r="N287" s="246"/>
      <c r="O287" s="246"/>
      <c r="P287" s="132"/>
    </row>
    <row r="288" spans="1:16" customFormat="1" ht="19.5" customHeight="1" x14ac:dyDescent="0.2">
      <c r="A288" s="257">
        <v>21</v>
      </c>
      <c r="B288" s="258" t="str">
        <f t="shared" si="14"/>
        <v>O.K.</v>
      </c>
      <c r="C288" s="274" t="s">
        <v>3316</v>
      </c>
      <c r="D288" s="250"/>
      <c r="E288" s="246">
        <f t="shared" si="15"/>
        <v>0</v>
      </c>
      <c r="F288" s="246">
        <f t="shared" si="16"/>
        <v>0</v>
      </c>
      <c r="G288" s="246">
        <f>IF(ABS(SUM(BILANCA!D165:D168)-BILANCA!D266-BILANCA!D267)&gt;0.001,1,0)</f>
        <v>0</v>
      </c>
      <c r="H288" s="246">
        <f>IF(ABS(SUM(BILANCA!E165:E168)-BILANCA!E266-BILANCA!E267)&gt;0.001,1,0)</f>
        <v>0</v>
      </c>
      <c r="I288" s="246"/>
      <c r="J288" s="246"/>
      <c r="K288" s="246"/>
      <c r="L288" s="246"/>
      <c r="M288" s="246"/>
      <c r="N288" s="246"/>
      <c r="O288" s="246"/>
      <c r="P288" s="132"/>
    </row>
    <row r="289" spans="1:16" customFormat="1" ht="19.5" customHeight="1" x14ac:dyDescent="0.2">
      <c r="A289" s="257">
        <v>22</v>
      </c>
      <c r="B289" s="258" t="str">
        <f t="shared" si="14"/>
        <v>O.K.</v>
      </c>
      <c r="C289" s="262" t="s">
        <v>3317</v>
      </c>
      <c r="D289" s="250"/>
      <c r="E289" s="246">
        <f t="shared" si="15"/>
        <v>0</v>
      </c>
      <c r="F289" s="246">
        <f t="shared" si="16"/>
        <v>0</v>
      </c>
      <c r="G289" s="246">
        <f>IF(ABS(BILANCA!D177-BILANCA!D287-BILANCA!D288)&gt;0.001,1,0)</f>
        <v>0</v>
      </c>
      <c r="H289" s="246">
        <f>IF(ABS(BILANCA!E177-BILANCA!E287-BILANCA!E288)&gt;0.001,1,0)</f>
        <v>0</v>
      </c>
      <c r="I289" s="246"/>
      <c r="J289" s="246"/>
      <c r="K289" s="246"/>
      <c r="L289" s="246"/>
      <c r="M289" s="246"/>
      <c r="N289" s="246"/>
      <c r="O289" s="246"/>
      <c r="P289" s="132"/>
    </row>
    <row r="290" spans="1:16" customFormat="1" ht="19.5" customHeight="1" x14ac:dyDescent="0.2">
      <c r="A290" s="257">
        <v>23</v>
      </c>
      <c r="B290" s="258" t="str">
        <f t="shared" si="14"/>
        <v>O.K.</v>
      </c>
      <c r="C290" s="262" t="s">
        <v>3318</v>
      </c>
      <c r="D290" s="250"/>
      <c r="E290" s="246">
        <f t="shared" si="15"/>
        <v>0</v>
      </c>
      <c r="F290" s="246">
        <f t="shared" si="16"/>
        <v>0</v>
      </c>
      <c r="G290" s="246">
        <f>IF(ABS(BILANCA!D189-BILANCA!D289-BILANCA!D290)&gt;0.001,1,0)</f>
        <v>0</v>
      </c>
      <c r="H290" s="246">
        <f>IF(ABS(BILANCA!E189-BILANCA!E289-BILANCA!E290)&gt;0.001,1,0)</f>
        <v>0</v>
      </c>
      <c r="I290" s="246"/>
      <c r="J290" s="246"/>
      <c r="K290" s="246"/>
      <c r="L290" s="246"/>
      <c r="M290" s="246"/>
      <c r="N290" s="246"/>
      <c r="O290" s="246"/>
      <c r="P290" s="132"/>
    </row>
    <row r="291" spans="1:16" customFormat="1" ht="19.5" customHeight="1" x14ac:dyDescent="0.2">
      <c r="A291" s="257">
        <v>24</v>
      </c>
      <c r="B291" s="258" t="str">
        <f t="shared" si="14"/>
        <v>O.K.</v>
      </c>
      <c r="C291" s="262" t="s">
        <v>3319</v>
      </c>
      <c r="D291" s="250"/>
      <c r="E291" s="246">
        <f t="shared" si="15"/>
        <v>0</v>
      </c>
      <c r="F291" s="246">
        <f t="shared" si="16"/>
        <v>0</v>
      </c>
      <c r="G291" s="246">
        <f>IF(ABS(BILANCA!D190-BILANCA!D291-BILANCA!D292)&gt;0.001,1,0)</f>
        <v>0</v>
      </c>
      <c r="H291" s="246">
        <f>IF(ABS(BILANCA!E190-BILANCA!E291-BILANCA!E292)&gt;0.001,1,0)</f>
        <v>0</v>
      </c>
      <c r="I291" s="246"/>
      <c r="J291" s="246"/>
      <c r="K291" s="246"/>
      <c r="L291" s="246"/>
      <c r="M291" s="246"/>
      <c r="N291" s="246"/>
      <c r="O291" s="246"/>
      <c r="P291" s="132"/>
    </row>
    <row r="292" spans="1:16" customFormat="1" ht="19.5" customHeight="1" x14ac:dyDescent="0.2">
      <c r="A292" s="257">
        <v>25</v>
      </c>
      <c r="B292" s="258" t="str">
        <f t="shared" si="14"/>
        <v>O.K.</v>
      </c>
      <c r="C292" s="262" t="s">
        <v>3320</v>
      </c>
      <c r="D292" s="250"/>
      <c r="E292" s="246">
        <f t="shared" si="15"/>
        <v>0</v>
      </c>
      <c r="F292" s="246">
        <f t="shared" si="16"/>
        <v>0</v>
      </c>
      <c r="G292" s="246">
        <f>IF(ABS(BILANCA!D206-BILANCA!D293-BILANCA!D294)&gt;0.001,1,0)</f>
        <v>0</v>
      </c>
      <c r="H292" s="246">
        <f>IF(ABS(BILANCA!E206-BILANCA!E293-BILANCA!E294)&gt;0.001,1,0)</f>
        <v>0</v>
      </c>
      <c r="I292" s="246"/>
      <c r="J292" s="246"/>
      <c r="K292" s="246"/>
      <c r="L292" s="246"/>
      <c r="M292" s="246"/>
      <c r="N292" s="246"/>
      <c r="O292" s="246"/>
      <c r="P292" s="132"/>
    </row>
    <row r="293" spans="1:16" customFormat="1" ht="19.5" customHeight="1" x14ac:dyDescent="0.2">
      <c r="A293" s="334" t="s">
        <v>37</v>
      </c>
      <c r="B293" s="335"/>
      <c r="C293" s="336"/>
      <c r="D293" s="250"/>
      <c r="E293" s="246">
        <f>SUM(E294:E295)</f>
        <v>0</v>
      </c>
      <c r="F293" s="246">
        <f>SUM(F294:F295)</f>
        <v>0</v>
      </c>
      <c r="G293" s="246"/>
      <c r="H293" s="246"/>
      <c r="I293" s="246"/>
      <c r="J293" s="246"/>
      <c r="K293" s="246"/>
      <c r="L293" s="246"/>
      <c r="M293" s="246"/>
      <c r="N293" s="246"/>
      <c r="O293" s="246"/>
      <c r="P293" s="132"/>
    </row>
    <row r="294" spans="1:16" customFormat="1" ht="30" customHeight="1" x14ac:dyDescent="0.2">
      <c r="A294" s="257">
        <v>1</v>
      </c>
      <c r="B294" s="258" t="str">
        <f>IF(E294=1,"Pogreška",IF(F294=1,"Provjera","O.K."))</f>
        <v>O.K.</v>
      </c>
      <c r="C294" s="262" t="s">
        <v>3321</v>
      </c>
      <c r="D294" s="250"/>
      <c r="E294" s="246">
        <f>MAX(G294:K294)</f>
        <v>0</v>
      </c>
      <c r="F294" s="246">
        <f>MAX(L294:O294)</f>
        <v>0</v>
      </c>
      <c r="G294" s="246">
        <f>IF(MIN(OBVEZE!D5:D105)&lt;0,1,0)</f>
        <v>0</v>
      </c>
      <c r="H294" s="246"/>
      <c r="I294" s="246"/>
      <c r="J294" s="246"/>
      <c r="K294" s="246"/>
      <c r="L294" s="246"/>
      <c r="M294" s="246"/>
      <c r="N294" s="246"/>
      <c r="O294" s="246"/>
      <c r="P294" s="132"/>
    </row>
    <row r="295" spans="1:16" customFormat="1" ht="42" customHeight="1" x14ac:dyDescent="0.2">
      <c r="A295" s="257">
        <v>2</v>
      </c>
      <c r="B295" s="258" t="str">
        <f>IF(E295=1,"Pogreška",IF(F295=1,"Provjera","O.K."))</f>
        <v>O.K.</v>
      </c>
      <c r="C295" s="262" t="s">
        <v>3322</v>
      </c>
      <c r="D295" s="250"/>
      <c r="E295" s="246">
        <f>MAX(G295:K295)</f>
        <v>0</v>
      </c>
      <c r="F295" s="246">
        <f>MAX(L295:O295)</f>
        <v>0</v>
      </c>
      <c r="G295" s="246">
        <f>IF(ROUND(OBVEZE!D42,2)&lt;&gt;ROUND(OBVEZE!D43+OBVEZE!D101,2),1,0)</f>
        <v>0</v>
      </c>
      <c r="H295" s="246"/>
      <c r="I295" s="246"/>
      <c r="J295" s="246"/>
      <c r="K295" s="246"/>
      <c r="L295" s="246"/>
      <c r="M295" s="246"/>
      <c r="N295" s="246"/>
      <c r="O295" s="246"/>
      <c r="P295" s="132"/>
    </row>
    <row r="296" spans="1:16" customFormat="1" ht="19.5" customHeight="1" x14ac:dyDescent="0.2">
      <c r="A296" s="334" t="s">
        <v>36</v>
      </c>
      <c r="B296" s="335"/>
      <c r="C296" s="336"/>
      <c r="D296" s="250"/>
      <c r="E296" s="246">
        <f>SUM(E297:E297)</f>
        <v>0</v>
      </c>
      <c r="F296" s="246">
        <f>SUM(F297:F297)</f>
        <v>0</v>
      </c>
      <c r="G296" s="246"/>
      <c r="H296" s="246"/>
      <c r="I296" s="246"/>
      <c r="J296" s="246"/>
      <c r="K296" s="246"/>
      <c r="L296" s="246"/>
      <c r="M296" s="246"/>
      <c r="N296" s="246"/>
      <c r="O296" s="246"/>
      <c r="P296" s="132"/>
    </row>
    <row r="297" spans="1:16" customFormat="1" ht="30" customHeight="1" x14ac:dyDescent="0.2">
      <c r="A297" s="257">
        <v>1</v>
      </c>
      <c r="B297" s="258" t="str">
        <f>IF(E297=1,"Pogreška",IF(F297=1,"Provjera","O.K."))</f>
        <v>O.K.</v>
      </c>
      <c r="C297" s="262" t="s">
        <v>3321</v>
      </c>
      <c r="D297" s="250"/>
      <c r="E297" s="246">
        <f>MAX(G297:K297)</f>
        <v>0</v>
      </c>
      <c r="F297" s="246">
        <f>MAX(L297:O297)</f>
        <v>0</v>
      </c>
      <c r="G297" s="246">
        <f>IF(MIN('P-VRIO'!D5:E48)&lt;0,1,0)</f>
        <v>0</v>
      </c>
      <c r="H297" s="246"/>
      <c r="I297" s="246"/>
      <c r="J297" s="246"/>
      <c r="K297" s="246"/>
      <c r="L297" s="246"/>
      <c r="M297" s="246"/>
      <c r="N297" s="246"/>
      <c r="O297" s="246"/>
      <c r="P297" s="132"/>
    </row>
    <row r="298" spans="1:16" customFormat="1" ht="19.5" customHeight="1" x14ac:dyDescent="0.2">
      <c r="A298" s="334" t="s">
        <v>3323</v>
      </c>
      <c r="B298" s="335"/>
      <c r="C298" s="336"/>
      <c r="D298" s="250"/>
      <c r="E298" s="246">
        <f>SUM(E299)</f>
        <v>0</v>
      </c>
      <c r="F298" s="246">
        <f>SUM(F299)</f>
        <v>0</v>
      </c>
      <c r="G298" s="246"/>
      <c r="H298" s="246"/>
      <c r="I298" s="246"/>
      <c r="J298" s="246"/>
      <c r="K298" s="246"/>
      <c r="L298" s="246"/>
      <c r="M298" s="246"/>
      <c r="N298" s="246"/>
      <c r="O298" s="246"/>
      <c r="P298" s="132"/>
    </row>
    <row r="299" spans="1:16" customFormat="1" ht="30" customHeight="1" x14ac:dyDescent="0.2">
      <c r="A299" s="275">
        <v>1</v>
      </c>
      <c r="B299" s="276" t="str">
        <f>IF(E299=1,"Pogreška",IF(F299=1,"Provjera","O.K."))</f>
        <v>O.K.</v>
      </c>
      <c r="C299" s="277" t="s">
        <v>3321</v>
      </c>
      <c r="D299" s="250"/>
      <c r="E299" s="246">
        <f>MAX(G299:K299)</f>
        <v>0</v>
      </c>
      <c r="F299" s="246">
        <f>MAX(L299:O299)</f>
        <v>0</v>
      </c>
      <c r="G299" s="246">
        <f>IF(MIN('RAS-funkcijski'!D5:E141)&lt;0,1,0)</f>
        <v>0</v>
      </c>
      <c r="H299" s="246"/>
      <c r="I299" s="246"/>
      <c r="J299" s="246"/>
      <c r="K299" s="246"/>
      <c r="L299" s="246"/>
      <c r="M299" s="246"/>
      <c r="N299" s="246"/>
      <c r="O299" s="246"/>
      <c r="P299" s="132"/>
    </row>
    <row r="300" spans="1:16" customFormat="1" ht="12.75" customHeight="1" x14ac:dyDescent="0.2">
      <c r="A300" s="272"/>
      <c r="B300" s="278"/>
      <c r="C300" s="279"/>
      <c r="D300" s="250"/>
      <c r="E300" s="246"/>
      <c r="F300" s="246"/>
      <c r="G300" s="246"/>
      <c r="H300" s="246"/>
      <c r="I300" s="246"/>
      <c r="J300" s="246"/>
      <c r="K300" s="246"/>
      <c r="L300" s="246"/>
      <c r="M300" s="246"/>
      <c r="N300" s="246"/>
      <c r="O300" s="246"/>
      <c r="P300" s="132"/>
    </row>
    <row r="301" spans="1:16" customFormat="1" ht="12.75" customHeight="1" x14ac:dyDescent="0.2">
      <c r="A301" s="272"/>
      <c r="B301" s="278"/>
      <c r="C301" s="279"/>
      <c r="D301" s="250"/>
      <c r="E301" s="246"/>
      <c r="F301" s="246"/>
      <c r="G301" s="246"/>
      <c r="H301" s="246"/>
      <c r="I301" s="246"/>
      <c r="J301" s="246"/>
      <c r="K301" s="246"/>
      <c r="L301" s="246"/>
      <c r="M301" s="246"/>
      <c r="N301" s="246"/>
      <c r="O301" s="246"/>
      <c r="P301" s="132"/>
    </row>
    <row r="302" spans="1:16" customFormat="1" ht="11.25" customHeight="1" x14ac:dyDescent="0.2">
      <c r="A302" s="272"/>
      <c r="B302" s="278"/>
      <c r="C302" s="279"/>
      <c r="D302" s="250"/>
      <c r="E302" s="246"/>
      <c r="F302" s="246"/>
      <c r="G302" s="246"/>
      <c r="H302" s="246"/>
      <c r="I302" s="246"/>
      <c r="J302" s="246"/>
      <c r="K302" s="246"/>
      <c r="L302" s="246"/>
      <c r="M302" s="246"/>
      <c r="N302" s="246"/>
      <c r="O302" s="246"/>
      <c r="P302" s="132"/>
    </row>
    <row r="303" spans="1:16" customFormat="1" ht="11.25" customHeight="1" x14ac:dyDescent="0.2">
      <c r="A303" s="272"/>
      <c r="B303" s="278"/>
      <c r="C303" s="279"/>
      <c r="D303" s="250"/>
      <c r="E303" s="246"/>
      <c r="F303" s="246"/>
      <c r="G303" s="246"/>
      <c r="H303" s="246"/>
      <c r="I303" s="246"/>
      <c r="J303" s="246"/>
      <c r="K303" s="246"/>
      <c r="L303" s="246"/>
      <c r="M303" s="246"/>
      <c r="N303" s="246"/>
      <c r="O303" s="246"/>
      <c r="P303" s="132"/>
    </row>
    <row r="304" spans="1:16" customFormat="1" ht="11.25" customHeight="1" x14ac:dyDescent="0.2">
      <c r="A304" s="272"/>
      <c r="B304" s="278"/>
      <c r="C304" s="279"/>
      <c r="D304" s="250"/>
      <c r="E304" s="246"/>
      <c r="F304" s="246"/>
      <c r="G304" s="246"/>
      <c r="H304" s="246"/>
      <c r="I304" s="246"/>
      <c r="J304" s="246"/>
      <c r="K304" s="246"/>
      <c r="L304" s="246"/>
      <c r="M304" s="246"/>
      <c r="N304" s="246"/>
      <c r="O304" s="246"/>
      <c r="P304" s="132"/>
    </row>
    <row r="305" spans="1:16" customFormat="1" ht="11.25" customHeight="1" x14ac:dyDescent="0.2">
      <c r="A305" s="272"/>
      <c r="B305" s="278"/>
      <c r="C305" s="279"/>
      <c r="D305" s="250"/>
      <c r="E305" s="246"/>
      <c r="F305" s="246"/>
      <c r="G305" s="246"/>
      <c r="H305" s="246"/>
      <c r="I305" s="246"/>
      <c r="J305" s="246"/>
      <c r="K305" s="246"/>
      <c r="L305" s="246"/>
      <c r="M305" s="246"/>
      <c r="N305" s="246"/>
      <c r="O305" s="246"/>
      <c r="P305" s="132"/>
    </row>
    <row r="306" spans="1:16" customFormat="1" ht="11.25" customHeight="1" x14ac:dyDescent="0.2">
      <c r="A306" s="272"/>
      <c r="B306" s="278"/>
      <c r="C306" s="279"/>
      <c r="D306" s="250"/>
      <c r="E306" s="246"/>
      <c r="F306" s="246"/>
      <c r="G306" s="246"/>
      <c r="H306" s="246"/>
      <c r="I306" s="246"/>
      <c r="J306" s="246"/>
      <c r="K306" s="246"/>
      <c r="L306" s="246"/>
      <c r="M306" s="246"/>
      <c r="N306" s="246"/>
      <c r="O306" s="246"/>
      <c r="P306" s="132"/>
    </row>
    <row r="307" spans="1:16" customFormat="1" ht="11.25" customHeight="1" x14ac:dyDescent="0.2">
      <c r="A307" s="272"/>
      <c r="B307" s="278"/>
      <c r="C307" s="279"/>
      <c r="D307" s="250"/>
      <c r="E307" s="246"/>
      <c r="F307" s="246"/>
      <c r="G307" s="246"/>
      <c r="H307" s="246"/>
      <c r="I307" s="246"/>
      <c r="J307" s="246"/>
      <c r="K307" s="246"/>
      <c r="L307" s="246"/>
      <c r="M307" s="246"/>
      <c r="N307" s="246"/>
      <c r="O307" s="246"/>
      <c r="P307" s="132"/>
    </row>
    <row r="308" spans="1:16" customFormat="1" ht="11.25" customHeight="1" x14ac:dyDescent="0.2">
      <c r="A308" s="272"/>
      <c r="B308" s="278"/>
      <c r="C308" s="279"/>
      <c r="D308" s="250"/>
      <c r="E308" s="246"/>
      <c r="F308" s="246"/>
      <c r="G308" s="246"/>
      <c r="H308" s="246"/>
      <c r="I308" s="246"/>
      <c r="J308" s="246"/>
      <c r="K308" s="246"/>
      <c r="L308" s="246"/>
      <c r="M308" s="246"/>
      <c r="N308" s="246"/>
      <c r="O308" s="246"/>
      <c r="P308" s="132"/>
    </row>
    <row r="309" spans="1:16" customFormat="1" ht="11.25" customHeight="1" x14ac:dyDescent="0.2">
      <c r="A309" s="272"/>
      <c r="B309" s="278"/>
      <c r="C309" s="279"/>
      <c r="D309" s="250"/>
      <c r="E309" s="246"/>
      <c r="F309" s="246"/>
      <c r="G309" s="246"/>
      <c r="H309" s="246"/>
      <c r="I309" s="246"/>
      <c r="J309" s="246"/>
      <c r="K309" s="246"/>
      <c r="L309" s="246"/>
      <c r="M309" s="246"/>
      <c r="N309" s="246"/>
      <c r="O309" s="246"/>
      <c r="P309" s="132"/>
    </row>
    <row r="310" spans="1:16" customFormat="1" ht="11.25" customHeight="1" x14ac:dyDescent="0.2">
      <c r="A310" s="272"/>
      <c r="B310" s="278"/>
      <c r="C310" s="279"/>
      <c r="D310" s="250"/>
      <c r="E310" s="246"/>
      <c r="F310" s="246"/>
      <c r="G310" s="246"/>
      <c r="H310" s="246"/>
      <c r="I310" s="246"/>
      <c r="J310" s="246"/>
      <c r="K310" s="246"/>
      <c r="L310" s="246"/>
      <c r="M310" s="246"/>
      <c r="N310" s="246"/>
      <c r="O310" s="246"/>
      <c r="P310" s="132"/>
    </row>
    <row r="311" spans="1:16" customFormat="1" ht="11.25" customHeight="1" x14ac:dyDescent="0.2">
      <c r="A311" s="272"/>
      <c r="B311" s="278"/>
      <c r="C311" s="279"/>
      <c r="D311" s="250"/>
      <c r="E311" s="246"/>
      <c r="F311" s="246"/>
      <c r="G311" s="246"/>
      <c r="H311" s="246"/>
      <c r="I311" s="246"/>
      <c r="J311" s="246"/>
      <c r="K311" s="246"/>
      <c r="L311" s="246"/>
      <c r="M311" s="246"/>
      <c r="N311" s="246"/>
      <c r="O311" s="246"/>
      <c r="P311" s="132"/>
    </row>
    <row r="312" spans="1:16" customFormat="1" ht="11.25" customHeight="1" x14ac:dyDescent="0.2">
      <c r="A312" s="272"/>
      <c r="B312" s="278"/>
      <c r="C312" s="279"/>
      <c r="D312" s="250"/>
      <c r="E312" s="246"/>
      <c r="F312" s="246"/>
      <c r="G312" s="246"/>
      <c r="H312" s="246"/>
      <c r="I312" s="246"/>
      <c r="J312" s="246"/>
      <c r="K312" s="246"/>
      <c r="L312" s="246"/>
      <c r="M312" s="246"/>
      <c r="N312" s="246"/>
      <c r="O312" s="246"/>
      <c r="P312" s="132"/>
    </row>
    <row r="313" spans="1:16" customFormat="1" ht="11.25" customHeight="1" x14ac:dyDescent="0.2">
      <c r="A313" s="272"/>
      <c r="B313" s="278"/>
      <c r="C313" s="279"/>
      <c r="D313" s="250"/>
      <c r="E313" s="246"/>
      <c r="F313" s="246"/>
      <c r="G313" s="246"/>
      <c r="H313" s="246"/>
      <c r="I313" s="246"/>
      <c r="J313" s="246"/>
      <c r="K313" s="246"/>
      <c r="L313" s="246"/>
      <c r="M313" s="246"/>
      <c r="N313" s="246"/>
      <c r="O313" s="246"/>
      <c r="P313" s="132"/>
    </row>
    <row r="314" spans="1:16" customFormat="1" ht="11.25" customHeight="1" x14ac:dyDescent="0.2">
      <c r="A314" s="272"/>
      <c r="B314" s="278"/>
      <c r="C314" s="279"/>
      <c r="D314" s="250"/>
      <c r="E314" s="246"/>
      <c r="F314" s="246"/>
      <c r="G314" s="246"/>
      <c r="H314" s="246"/>
      <c r="I314" s="246"/>
      <c r="J314" s="246"/>
      <c r="K314" s="246"/>
      <c r="L314" s="246"/>
      <c r="M314" s="246"/>
      <c r="N314" s="246"/>
      <c r="O314" s="246"/>
      <c r="P314" s="132"/>
    </row>
    <row r="315" spans="1:16" customFormat="1" ht="11.25" customHeight="1" x14ac:dyDescent="0.2">
      <c r="A315" s="272"/>
      <c r="B315" s="278"/>
      <c r="C315" s="279"/>
      <c r="D315" s="250"/>
      <c r="E315" s="246"/>
      <c r="F315" s="246"/>
      <c r="G315" s="246"/>
      <c r="H315" s="246"/>
      <c r="I315" s="246"/>
      <c r="J315" s="246"/>
      <c r="K315" s="246"/>
      <c r="L315" s="246"/>
      <c r="M315" s="246"/>
      <c r="N315" s="246"/>
      <c r="O315" s="246"/>
      <c r="P315" s="132"/>
    </row>
    <row r="316" spans="1:16" customFormat="1" ht="11.25" customHeight="1" x14ac:dyDescent="0.2">
      <c r="A316" s="272"/>
      <c r="B316" s="278"/>
      <c r="C316" s="279"/>
      <c r="D316" s="250"/>
      <c r="E316" s="246"/>
      <c r="F316" s="246"/>
      <c r="G316" s="246"/>
      <c r="H316" s="246"/>
      <c r="I316" s="246"/>
      <c r="J316" s="246"/>
      <c r="K316" s="246"/>
      <c r="L316" s="246"/>
      <c r="M316" s="246"/>
      <c r="N316" s="246"/>
      <c r="O316" s="246"/>
      <c r="P316" s="132"/>
    </row>
    <row r="317" spans="1:16" customFormat="1" ht="11.25" customHeight="1" x14ac:dyDescent="0.2">
      <c r="A317" s="272"/>
      <c r="B317" s="278"/>
      <c r="C317" s="279"/>
      <c r="D317" s="250"/>
      <c r="E317" s="246"/>
      <c r="F317" s="246"/>
      <c r="G317" s="246"/>
      <c r="H317" s="246"/>
      <c r="I317" s="246"/>
      <c r="J317" s="246"/>
      <c r="K317" s="246"/>
      <c r="L317" s="246"/>
      <c r="M317" s="246"/>
      <c r="N317" s="246"/>
      <c r="O317" s="246"/>
      <c r="P317" s="132"/>
    </row>
    <row r="318" spans="1:16" customFormat="1" ht="11.25" customHeight="1" x14ac:dyDescent="0.2">
      <c r="A318" s="272"/>
      <c r="B318" s="278"/>
      <c r="C318" s="279"/>
      <c r="D318" s="250"/>
      <c r="E318" s="246"/>
      <c r="F318" s="246"/>
      <c r="G318" s="246"/>
      <c r="H318" s="246"/>
      <c r="I318" s="246"/>
      <c r="J318" s="246"/>
      <c r="K318" s="246"/>
      <c r="L318" s="246"/>
      <c r="M318" s="246"/>
      <c r="N318" s="246"/>
      <c r="O318" s="246"/>
      <c r="P318" s="132"/>
    </row>
    <row r="319" spans="1:16" customFormat="1" ht="11.25" customHeight="1" x14ac:dyDescent="0.2">
      <c r="A319" s="272"/>
      <c r="B319" s="278"/>
      <c r="C319" s="279"/>
      <c r="D319" s="250"/>
      <c r="E319" s="246"/>
      <c r="F319" s="246"/>
      <c r="G319" s="246"/>
      <c r="H319" s="246"/>
      <c r="I319" s="246"/>
      <c r="J319" s="246"/>
      <c r="K319" s="246"/>
      <c r="L319" s="246"/>
      <c r="M319" s="246"/>
      <c r="N319" s="246"/>
      <c r="O319" s="246"/>
      <c r="P319" s="132"/>
    </row>
    <row r="320" spans="1:16" customFormat="1" ht="11.25" customHeight="1" x14ac:dyDescent="0.2">
      <c r="A320" s="272"/>
      <c r="B320" s="278"/>
      <c r="C320" s="279"/>
      <c r="D320" s="250"/>
      <c r="E320" s="246"/>
      <c r="F320" s="246"/>
      <c r="G320" s="246"/>
      <c r="H320" s="246"/>
      <c r="I320" s="246"/>
      <c r="J320" s="246"/>
      <c r="K320" s="246"/>
      <c r="L320" s="246"/>
      <c r="M320" s="246"/>
      <c r="N320" s="246"/>
      <c r="O320" s="246"/>
      <c r="P320" s="132"/>
    </row>
    <row r="321" spans="1:16" customFormat="1" ht="11.25" customHeight="1" x14ac:dyDescent="0.2">
      <c r="A321" s="272"/>
      <c r="B321" s="278"/>
      <c r="C321" s="279"/>
      <c r="D321" s="250"/>
      <c r="E321" s="246"/>
      <c r="F321" s="246"/>
      <c r="G321" s="246"/>
      <c r="H321" s="246"/>
      <c r="I321" s="246"/>
      <c r="J321" s="246"/>
      <c r="K321" s="246"/>
      <c r="L321" s="246"/>
      <c r="M321" s="246"/>
      <c r="N321" s="246"/>
      <c r="O321" s="246"/>
      <c r="P321" s="132"/>
    </row>
    <row r="322" spans="1:16" customFormat="1" ht="11.25" customHeight="1" x14ac:dyDescent="0.2">
      <c r="A322" s="272"/>
      <c r="B322" s="278"/>
      <c r="C322" s="279"/>
      <c r="D322" s="250"/>
      <c r="E322" s="246"/>
      <c r="F322" s="246"/>
      <c r="G322" s="246"/>
      <c r="H322" s="246"/>
      <c r="I322" s="246"/>
      <c r="J322" s="246"/>
      <c r="K322" s="246"/>
      <c r="L322" s="246"/>
      <c r="M322" s="246"/>
      <c r="N322" s="246"/>
      <c r="O322" s="246"/>
      <c r="P322" s="132"/>
    </row>
    <row r="323" spans="1:16" customFormat="1" ht="11.25" customHeight="1" x14ac:dyDescent="0.2">
      <c r="A323" s="272"/>
      <c r="B323" s="278"/>
      <c r="C323" s="279"/>
      <c r="D323" s="250"/>
      <c r="E323" s="246"/>
      <c r="F323" s="246"/>
      <c r="G323" s="246"/>
      <c r="H323" s="246"/>
      <c r="I323" s="246"/>
      <c r="J323" s="246"/>
      <c r="K323" s="246"/>
      <c r="L323" s="246"/>
      <c r="M323" s="246"/>
      <c r="N323" s="246"/>
      <c r="O323" s="246"/>
      <c r="P323" s="132"/>
    </row>
    <row r="324" spans="1:16" customFormat="1" ht="11.25" customHeight="1" x14ac:dyDescent="0.2">
      <c r="A324" s="272"/>
      <c r="B324" s="278"/>
      <c r="C324" s="279"/>
      <c r="D324" s="250"/>
      <c r="E324" s="246"/>
      <c r="F324" s="246"/>
      <c r="G324" s="246"/>
      <c r="H324" s="246"/>
      <c r="I324" s="246"/>
      <c r="J324" s="246"/>
      <c r="K324" s="246"/>
      <c r="L324" s="246"/>
      <c r="M324" s="246"/>
      <c r="N324" s="246"/>
      <c r="O324" s="246"/>
      <c r="P324" s="132"/>
    </row>
    <row r="325" spans="1:16" customFormat="1" ht="11.25" customHeight="1" x14ac:dyDescent="0.2">
      <c r="A325" s="272"/>
      <c r="B325" s="278"/>
      <c r="C325" s="279"/>
      <c r="D325" s="250"/>
      <c r="E325" s="246"/>
      <c r="F325" s="246"/>
      <c r="G325" s="246"/>
      <c r="H325" s="246"/>
      <c r="I325" s="246"/>
      <c r="J325" s="246"/>
      <c r="K325" s="246"/>
      <c r="L325" s="246"/>
      <c r="M325" s="246"/>
      <c r="N325" s="246"/>
      <c r="O325" s="246"/>
      <c r="P325" s="132"/>
    </row>
    <row r="326" spans="1:16" customFormat="1" ht="11.25" customHeight="1" x14ac:dyDescent="0.2">
      <c r="A326" s="272"/>
      <c r="B326" s="278"/>
      <c r="C326" s="279"/>
      <c r="D326" s="250"/>
      <c r="E326" s="246"/>
      <c r="F326" s="246"/>
      <c r="G326" s="246"/>
      <c r="H326" s="246"/>
      <c r="I326" s="246"/>
      <c r="J326" s="246"/>
      <c r="K326" s="246"/>
      <c r="L326" s="246"/>
      <c r="M326" s="246"/>
      <c r="N326" s="246"/>
      <c r="O326" s="246"/>
      <c r="P326" s="132"/>
    </row>
    <row r="327" spans="1:16" customFormat="1" ht="11.25" customHeight="1" x14ac:dyDescent="0.2">
      <c r="A327" s="272"/>
      <c r="B327" s="278"/>
      <c r="C327" s="279"/>
      <c r="D327" s="250"/>
      <c r="E327" s="246"/>
      <c r="F327" s="246"/>
      <c r="G327" s="246"/>
      <c r="H327" s="246"/>
      <c r="I327" s="246"/>
      <c r="J327" s="246"/>
      <c r="K327" s="246"/>
      <c r="L327" s="246"/>
      <c r="M327" s="246"/>
      <c r="N327" s="246"/>
      <c r="O327" s="246"/>
      <c r="P327" s="132"/>
    </row>
    <row r="328" spans="1:16" customFormat="1" ht="11.25" customHeight="1" x14ac:dyDescent="0.2">
      <c r="A328" s="272"/>
      <c r="B328" s="278"/>
      <c r="C328" s="279"/>
      <c r="D328" s="250"/>
      <c r="E328" s="246"/>
      <c r="F328" s="246"/>
      <c r="G328" s="246"/>
      <c r="H328" s="246"/>
      <c r="I328" s="246"/>
      <c r="J328" s="246"/>
      <c r="K328" s="246"/>
      <c r="L328" s="246"/>
      <c r="M328" s="246"/>
      <c r="N328" s="246"/>
      <c r="O328" s="246"/>
      <c r="P328" s="132"/>
    </row>
    <row r="329" spans="1:16" customFormat="1" ht="11.25" customHeight="1" x14ac:dyDescent="0.2">
      <c r="A329" s="272"/>
      <c r="B329" s="278"/>
      <c r="C329" s="279"/>
      <c r="D329" s="250"/>
      <c r="E329" s="246"/>
      <c r="F329" s="246"/>
      <c r="G329" s="246"/>
      <c r="H329" s="246"/>
      <c r="I329" s="246"/>
      <c r="J329" s="246"/>
      <c r="K329" s="246"/>
      <c r="L329" s="246"/>
      <c r="M329" s="246"/>
      <c r="N329" s="246"/>
      <c r="O329" s="246"/>
      <c r="P329" s="132"/>
    </row>
    <row r="330" spans="1:16" customFormat="1" ht="11.25" customHeight="1" x14ac:dyDescent="0.2">
      <c r="A330" s="272"/>
      <c r="B330" s="278"/>
      <c r="C330" s="279"/>
      <c r="D330" s="250"/>
      <c r="E330" s="246"/>
      <c r="F330" s="246"/>
      <c r="G330" s="246"/>
      <c r="H330" s="246"/>
      <c r="I330" s="246"/>
      <c r="J330" s="246"/>
      <c r="K330" s="246"/>
      <c r="L330" s="246"/>
      <c r="M330" s="246"/>
      <c r="N330" s="246"/>
      <c r="O330" s="246"/>
      <c r="P330" s="132"/>
    </row>
    <row r="331" spans="1:16" customFormat="1" ht="11.25" customHeight="1" x14ac:dyDescent="0.2">
      <c r="A331" s="272"/>
      <c r="B331" s="278"/>
      <c r="C331" s="279"/>
      <c r="D331" s="250"/>
      <c r="E331" s="246"/>
      <c r="F331" s="246"/>
      <c r="G331" s="246"/>
      <c r="H331" s="246"/>
      <c r="I331" s="246"/>
      <c r="J331" s="246"/>
      <c r="K331" s="246"/>
      <c r="L331" s="246"/>
      <c r="M331" s="246"/>
      <c r="N331" s="246"/>
      <c r="O331" s="246"/>
      <c r="P331" s="132"/>
    </row>
    <row r="332" spans="1:16" customFormat="1" ht="11.25" customHeight="1" x14ac:dyDescent="0.2">
      <c r="A332" s="272"/>
      <c r="B332" s="278"/>
      <c r="C332" s="279"/>
      <c r="D332" s="250"/>
      <c r="E332" s="246"/>
      <c r="F332" s="246"/>
      <c r="G332" s="246"/>
      <c r="H332" s="246"/>
      <c r="I332" s="246"/>
      <c r="J332" s="246"/>
      <c r="K332" s="246"/>
      <c r="L332" s="246"/>
      <c r="M332" s="246"/>
      <c r="N332" s="246"/>
      <c r="O332" s="246"/>
      <c r="P332" s="132"/>
    </row>
    <row r="333" spans="1:16" customFormat="1" ht="11.25" customHeight="1" x14ac:dyDescent="0.2">
      <c r="A333" s="272"/>
      <c r="B333" s="278"/>
      <c r="C333" s="279"/>
      <c r="D333" s="250"/>
      <c r="E333" s="246"/>
      <c r="F333" s="246"/>
      <c r="G333" s="246"/>
      <c r="H333" s="246"/>
      <c r="I333" s="246"/>
      <c r="J333" s="246"/>
      <c r="K333" s="246"/>
      <c r="L333" s="246"/>
      <c r="M333" s="246"/>
      <c r="N333" s="246"/>
      <c r="O333" s="246"/>
      <c r="P333" s="132"/>
    </row>
    <row r="334" spans="1:16" customFormat="1" ht="11.25" customHeight="1" x14ac:dyDescent="0.2">
      <c r="A334" s="272"/>
      <c r="B334" s="278"/>
      <c r="C334" s="279"/>
      <c r="D334" s="250"/>
      <c r="E334" s="246"/>
      <c r="F334" s="246"/>
      <c r="G334" s="246"/>
      <c r="H334" s="246"/>
      <c r="I334" s="246"/>
      <c r="J334" s="246"/>
      <c r="K334" s="246"/>
      <c r="L334" s="246"/>
      <c r="M334" s="246"/>
      <c r="N334" s="246"/>
      <c r="O334" s="246"/>
      <c r="P334" s="132"/>
    </row>
    <row r="335" spans="1:16" customFormat="1" ht="11.25" customHeight="1" x14ac:dyDescent="0.2">
      <c r="A335" s="272"/>
      <c r="B335" s="278"/>
      <c r="C335" s="279"/>
      <c r="D335" s="250"/>
      <c r="E335" s="246"/>
      <c r="F335" s="246"/>
      <c r="G335" s="246"/>
      <c r="H335" s="246"/>
      <c r="I335" s="246"/>
      <c r="J335" s="246"/>
      <c r="K335" s="246"/>
      <c r="L335" s="246"/>
      <c r="M335" s="246"/>
      <c r="N335" s="246"/>
      <c r="O335" s="246"/>
      <c r="P335" s="132"/>
    </row>
    <row r="336" spans="1:16" customFormat="1" ht="11.25" customHeight="1" x14ac:dyDescent="0.2">
      <c r="A336" s="272"/>
      <c r="B336" s="278"/>
      <c r="C336" s="279"/>
      <c r="D336" s="250"/>
      <c r="E336" s="246"/>
      <c r="F336" s="246"/>
      <c r="G336" s="246"/>
      <c r="H336" s="246"/>
      <c r="I336" s="246"/>
      <c r="J336" s="246"/>
      <c r="K336" s="246"/>
      <c r="L336" s="246"/>
      <c r="M336" s="246"/>
      <c r="N336" s="246"/>
      <c r="O336" s="246"/>
      <c r="P336" s="132"/>
    </row>
    <row r="337" spans="1:16" customFormat="1" ht="11.25" customHeight="1" x14ac:dyDescent="0.2">
      <c r="A337" s="272"/>
      <c r="B337" s="278"/>
      <c r="C337" s="279"/>
      <c r="D337" s="250"/>
      <c r="E337" s="246"/>
      <c r="F337" s="246"/>
      <c r="G337" s="246"/>
      <c r="H337" s="246"/>
      <c r="I337" s="246"/>
      <c r="J337" s="246"/>
      <c r="K337" s="246"/>
      <c r="L337" s="246"/>
      <c r="M337" s="246"/>
      <c r="N337" s="246"/>
      <c r="O337" s="246"/>
      <c r="P337" s="132"/>
    </row>
    <row r="338" spans="1:16" customFormat="1" ht="11.25" customHeight="1" x14ac:dyDescent="0.2">
      <c r="A338" s="272"/>
      <c r="B338" s="278"/>
      <c r="C338" s="279"/>
      <c r="D338" s="250"/>
      <c r="E338" s="246"/>
      <c r="F338" s="246"/>
      <c r="G338" s="246"/>
      <c r="H338" s="246"/>
      <c r="I338" s="246"/>
      <c r="J338" s="246"/>
      <c r="K338" s="246"/>
      <c r="L338" s="246"/>
      <c r="M338" s="246"/>
      <c r="N338" s="246"/>
      <c r="O338" s="246"/>
      <c r="P338" s="132"/>
    </row>
    <row r="339" spans="1:16" customFormat="1" ht="11.25" customHeight="1" x14ac:dyDescent="0.2">
      <c r="A339" s="272"/>
      <c r="B339" s="278"/>
      <c r="C339" s="279"/>
      <c r="D339" s="250"/>
      <c r="E339" s="246"/>
      <c r="F339" s="246"/>
      <c r="G339" s="246"/>
      <c r="H339" s="246"/>
      <c r="I339" s="246"/>
      <c r="J339" s="246"/>
      <c r="K339" s="246"/>
      <c r="L339" s="246"/>
      <c r="M339" s="246"/>
      <c r="N339" s="246"/>
      <c r="O339" s="246"/>
      <c r="P339" s="132"/>
    </row>
    <row r="340" spans="1:16" customFormat="1" ht="11.25" customHeight="1" x14ac:dyDescent="0.2">
      <c r="A340" s="272"/>
      <c r="B340" s="278"/>
      <c r="C340" s="279"/>
      <c r="D340" s="250"/>
      <c r="E340" s="246"/>
      <c r="F340" s="246"/>
      <c r="G340" s="246"/>
      <c r="H340" s="246"/>
      <c r="I340" s="246"/>
      <c r="J340" s="246"/>
      <c r="K340" s="246"/>
      <c r="L340" s="246"/>
      <c r="M340" s="246"/>
      <c r="N340" s="246"/>
      <c r="O340" s="246"/>
      <c r="P340" s="132"/>
    </row>
    <row r="341" spans="1:16" customFormat="1" ht="11.25" customHeight="1" x14ac:dyDescent="0.2">
      <c r="A341" s="272"/>
      <c r="B341" s="278"/>
      <c r="C341" s="279"/>
      <c r="D341" s="250"/>
      <c r="E341" s="246"/>
      <c r="F341" s="246"/>
      <c r="G341" s="246"/>
      <c r="H341" s="246"/>
      <c r="I341" s="246"/>
      <c r="J341" s="246"/>
      <c r="K341" s="246"/>
      <c r="L341" s="246"/>
      <c r="M341" s="246"/>
      <c r="N341" s="246"/>
      <c r="O341" s="246"/>
      <c r="P341" s="132"/>
    </row>
    <row r="342" spans="1:16" customFormat="1" ht="11.25" customHeight="1" x14ac:dyDescent="0.2">
      <c r="A342" s="272"/>
      <c r="B342" s="278"/>
      <c r="C342" s="279"/>
      <c r="D342" s="250"/>
      <c r="E342" s="246"/>
      <c r="F342" s="246"/>
      <c r="G342" s="246"/>
      <c r="H342" s="246"/>
      <c r="I342" s="246"/>
      <c r="J342" s="246"/>
      <c r="K342" s="246"/>
      <c r="L342" s="246"/>
      <c r="M342" s="246"/>
      <c r="N342" s="246"/>
      <c r="O342" s="246"/>
      <c r="P342" s="132"/>
    </row>
    <row r="343" spans="1:16" customFormat="1" ht="11.25" customHeight="1" x14ac:dyDescent="0.2">
      <c r="A343" s="272"/>
      <c r="B343" s="278"/>
      <c r="C343" s="279"/>
      <c r="D343" s="250"/>
      <c r="E343" s="246"/>
      <c r="F343" s="246"/>
      <c r="G343" s="246"/>
      <c r="H343" s="246"/>
      <c r="I343" s="246"/>
      <c r="J343" s="246"/>
      <c r="K343" s="246"/>
      <c r="L343" s="246"/>
      <c r="M343" s="246"/>
      <c r="N343" s="246"/>
      <c r="O343" s="246"/>
      <c r="P343" s="132"/>
    </row>
    <row r="344" spans="1:16" customFormat="1" ht="11.25" customHeight="1" x14ac:dyDescent="0.2">
      <c r="A344" s="272"/>
      <c r="B344" s="278"/>
      <c r="C344" s="279"/>
      <c r="D344" s="250"/>
      <c r="E344" s="246"/>
      <c r="F344" s="246"/>
      <c r="G344" s="246"/>
      <c r="H344" s="246"/>
      <c r="I344" s="246"/>
      <c r="J344" s="246"/>
      <c r="K344" s="246"/>
      <c r="L344" s="246"/>
      <c r="M344" s="246"/>
      <c r="N344" s="246"/>
      <c r="O344" s="246"/>
      <c r="P344" s="132"/>
    </row>
    <row r="345" spans="1:16" customFormat="1" ht="11.25" customHeight="1" x14ac:dyDescent="0.2">
      <c r="A345" s="272"/>
      <c r="B345" s="278"/>
      <c r="C345" s="279"/>
      <c r="D345" s="250"/>
      <c r="E345" s="246"/>
      <c r="F345" s="246"/>
      <c r="G345" s="246"/>
      <c r="H345" s="246"/>
      <c r="I345" s="246"/>
      <c r="J345" s="246"/>
      <c r="K345" s="246"/>
      <c r="L345" s="246"/>
      <c r="M345" s="246"/>
      <c r="N345" s="246"/>
      <c r="O345" s="246"/>
      <c r="P345" s="132"/>
    </row>
    <row r="346" spans="1:16" customFormat="1" ht="11.25" customHeight="1" x14ac:dyDescent="0.2">
      <c r="A346" s="272"/>
      <c r="B346" s="278"/>
      <c r="C346" s="279"/>
      <c r="D346" s="250"/>
      <c r="E346" s="246"/>
      <c r="F346" s="246"/>
      <c r="G346" s="246"/>
      <c r="H346" s="246"/>
      <c r="I346" s="246"/>
      <c r="J346" s="246"/>
      <c r="K346" s="246"/>
      <c r="L346" s="246"/>
      <c r="M346" s="246"/>
      <c r="N346" s="246"/>
      <c r="O346" s="246"/>
      <c r="P346" s="132"/>
    </row>
    <row r="347" spans="1:16" customFormat="1" ht="11.25" customHeight="1" x14ac:dyDescent="0.2">
      <c r="A347" s="272"/>
      <c r="B347" s="278"/>
      <c r="C347" s="279"/>
      <c r="D347" s="250"/>
      <c r="E347" s="246"/>
      <c r="F347" s="246"/>
      <c r="G347" s="246"/>
      <c r="H347" s="246"/>
      <c r="I347" s="246"/>
      <c r="J347" s="246"/>
      <c r="K347" s="246"/>
      <c r="L347" s="246"/>
      <c r="M347" s="246"/>
      <c r="N347" s="246"/>
      <c r="O347" s="246"/>
      <c r="P347" s="132"/>
    </row>
    <row r="348" spans="1:16" customFormat="1" ht="11.25" customHeight="1" x14ac:dyDescent="0.2">
      <c r="A348" s="272"/>
      <c r="B348" s="278"/>
      <c r="C348" s="279"/>
      <c r="D348" s="250"/>
      <c r="E348" s="246"/>
      <c r="F348" s="246"/>
      <c r="G348" s="246"/>
      <c r="H348" s="246"/>
      <c r="I348" s="246"/>
      <c r="J348" s="246"/>
      <c r="K348" s="246"/>
      <c r="L348" s="246"/>
      <c r="M348" s="246"/>
      <c r="N348" s="246"/>
      <c r="O348" s="246"/>
      <c r="P348" s="132"/>
    </row>
    <row r="349" spans="1:16" customFormat="1" ht="11.25" customHeight="1" x14ac:dyDescent="0.2">
      <c r="A349" s="272"/>
      <c r="B349" s="278"/>
      <c r="C349" s="279"/>
      <c r="D349" s="250"/>
      <c r="E349" s="246"/>
      <c r="F349" s="246"/>
      <c r="G349" s="246"/>
      <c r="H349" s="246"/>
      <c r="I349" s="246"/>
      <c r="J349" s="246"/>
      <c r="K349" s="246"/>
      <c r="L349" s="246"/>
      <c r="M349" s="246"/>
      <c r="N349" s="246"/>
      <c r="O349" s="246"/>
      <c r="P349" s="132"/>
    </row>
    <row r="350" spans="1:16" customFormat="1" ht="11.25" customHeight="1" x14ac:dyDescent="0.2">
      <c r="A350" s="272"/>
      <c r="B350" s="278"/>
      <c r="C350" s="279"/>
      <c r="D350" s="250"/>
      <c r="E350" s="246"/>
      <c r="F350" s="246"/>
      <c r="G350" s="246"/>
      <c r="H350" s="246"/>
      <c r="I350" s="246"/>
      <c r="J350" s="246"/>
      <c r="K350" s="246"/>
      <c r="L350" s="246"/>
      <c r="M350" s="246"/>
      <c r="N350" s="246"/>
      <c r="O350" s="246"/>
      <c r="P350" s="132"/>
    </row>
    <row r="351" spans="1:16" customFormat="1" ht="11.25" customHeight="1" x14ac:dyDescent="0.2">
      <c r="A351" s="272"/>
      <c r="B351" s="278"/>
      <c r="C351" s="279"/>
      <c r="D351" s="250"/>
      <c r="E351" s="246"/>
      <c r="F351" s="246"/>
      <c r="G351" s="246"/>
      <c r="H351" s="246"/>
      <c r="I351" s="246"/>
      <c r="J351" s="246"/>
      <c r="K351" s="246"/>
      <c r="L351" s="246"/>
      <c r="M351" s="246"/>
      <c r="N351" s="246"/>
      <c r="O351" s="246"/>
      <c r="P351" s="132"/>
    </row>
    <row r="352" spans="1:16" customFormat="1" ht="11.25" customHeight="1" x14ac:dyDescent="0.2">
      <c r="A352" s="272"/>
      <c r="B352" s="278"/>
      <c r="C352" s="279"/>
      <c r="D352" s="250"/>
      <c r="E352" s="246"/>
      <c r="F352" s="246"/>
      <c r="G352" s="246"/>
      <c r="H352" s="246"/>
      <c r="I352" s="246"/>
      <c r="J352" s="246"/>
      <c r="K352" s="246"/>
      <c r="L352" s="246"/>
      <c r="M352" s="246"/>
      <c r="N352" s="246"/>
      <c r="O352" s="246"/>
      <c r="P352" s="132"/>
    </row>
    <row r="353" spans="1:16" customFormat="1" ht="11.25" customHeight="1" x14ac:dyDescent="0.2">
      <c r="A353" s="272"/>
      <c r="B353" s="278"/>
      <c r="C353" s="279"/>
      <c r="D353" s="250"/>
      <c r="E353" s="246"/>
      <c r="F353" s="246"/>
      <c r="G353" s="246"/>
      <c r="H353" s="246"/>
      <c r="I353" s="246"/>
      <c r="J353" s="246"/>
      <c r="K353" s="246"/>
      <c r="L353" s="246"/>
      <c r="M353" s="246"/>
      <c r="N353" s="246"/>
      <c r="O353" s="246"/>
      <c r="P353" s="132"/>
    </row>
    <row r="354" spans="1:16" customFormat="1" ht="11.25" customHeight="1" x14ac:dyDescent="0.2">
      <c r="A354" s="272"/>
      <c r="B354" s="278"/>
      <c r="C354" s="279"/>
      <c r="D354" s="250"/>
      <c r="E354" s="246"/>
      <c r="F354" s="246"/>
      <c r="G354" s="246"/>
      <c r="H354" s="246"/>
      <c r="I354" s="246"/>
      <c r="J354" s="246"/>
      <c r="K354" s="246"/>
      <c r="L354" s="246"/>
      <c r="M354" s="246"/>
      <c r="N354" s="246"/>
      <c r="O354" s="246"/>
      <c r="P354" s="132"/>
    </row>
    <row r="355" spans="1:16" customFormat="1" ht="11.25" customHeight="1" x14ac:dyDescent="0.2">
      <c r="A355" s="272"/>
      <c r="B355" s="278"/>
      <c r="C355" s="279"/>
      <c r="D355" s="250"/>
      <c r="E355" s="246"/>
      <c r="F355" s="246"/>
      <c r="G355" s="246"/>
      <c r="H355" s="246"/>
      <c r="I355" s="246"/>
      <c r="J355" s="246"/>
      <c r="K355" s="246"/>
      <c r="L355" s="246"/>
      <c r="M355" s="246"/>
      <c r="N355" s="246"/>
      <c r="O355" s="246"/>
      <c r="P355" s="132"/>
    </row>
    <row r="356" spans="1:16" customFormat="1" ht="11.25" customHeight="1" x14ac:dyDescent="0.2">
      <c r="A356" s="272"/>
      <c r="B356" s="278"/>
      <c r="C356" s="279"/>
      <c r="D356" s="250"/>
      <c r="E356" s="246"/>
      <c r="F356" s="246"/>
      <c r="G356" s="246"/>
      <c r="H356" s="246"/>
      <c r="I356" s="246"/>
      <c r="J356" s="246"/>
      <c r="K356" s="246"/>
      <c r="L356" s="246"/>
      <c r="M356" s="246"/>
      <c r="N356" s="246"/>
      <c r="O356" s="246"/>
      <c r="P356" s="132"/>
    </row>
    <row r="357" spans="1:16" customFormat="1" ht="11.25" customHeight="1" x14ac:dyDescent="0.2">
      <c r="A357" s="272"/>
      <c r="B357" s="278"/>
      <c r="C357" s="279"/>
      <c r="D357" s="250"/>
      <c r="E357" s="246"/>
      <c r="F357" s="246"/>
      <c r="G357" s="246"/>
      <c r="H357" s="246"/>
      <c r="I357" s="246"/>
      <c r="J357" s="246"/>
      <c r="K357" s="246"/>
      <c r="L357" s="246"/>
      <c r="M357" s="246"/>
      <c r="N357" s="246"/>
      <c r="O357" s="246"/>
      <c r="P357" s="132"/>
    </row>
    <row r="358" spans="1:16" customFormat="1" ht="11.25" customHeight="1" x14ac:dyDescent="0.2">
      <c r="A358" s="272"/>
      <c r="B358" s="278"/>
      <c r="C358" s="279"/>
      <c r="D358" s="250"/>
      <c r="E358" s="246"/>
      <c r="F358" s="246"/>
      <c r="G358" s="246"/>
      <c r="H358" s="246"/>
      <c r="I358" s="246"/>
      <c r="J358" s="246"/>
      <c r="K358" s="246"/>
      <c r="L358" s="246"/>
      <c r="M358" s="246"/>
      <c r="N358" s="246"/>
      <c r="O358" s="246"/>
      <c r="P358" s="132"/>
    </row>
    <row r="359" spans="1:16" customFormat="1" ht="11.25" customHeight="1" x14ac:dyDescent="0.2">
      <c r="A359" s="272"/>
      <c r="B359" s="278"/>
      <c r="C359" s="279"/>
      <c r="D359" s="250"/>
      <c r="E359" s="246"/>
      <c r="F359" s="246"/>
      <c r="G359" s="246"/>
      <c r="H359" s="246"/>
      <c r="I359" s="246"/>
      <c r="J359" s="246"/>
      <c r="K359" s="246"/>
      <c r="L359" s="246"/>
      <c r="M359" s="246"/>
      <c r="N359" s="246"/>
      <c r="O359" s="246"/>
      <c r="P359" s="132"/>
    </row>
    <row r="360" spans="1:16" customFormat="1" ht="11.25" customHeight="1" x14ac:dyDescent="0.2">
      <c r="A360" s="272"/>
      <c r="B360" s="278"/>
      <c r="C360" s="279"/>
      <c r="D360" s="250"/>
      <c r="E360" s="246"/>
      <c r="F360" s="246"/>
      <c r="G360" s="246"/>
      <c r="H360" s="246"/>
      <c r="I360" s="246"/>
      <c r="J360" s="246"/>
      <c r="K360" s="246"/>
      <c r="L360" s="246"/>
      <c r="M360" s="246"/>
      <c r="N360" s="246"/>
      <c r="O360" s="246"/>
      <c r="P360" s="132"/>
    </row>
    <row r="361" spans="1:16" customFormat="1" ht="11.25" customHeight="1" x14ac:dyDescent="0.2">
      <c r="A361" s="272"/>
      <c r="B361" s="278"/>
      <c r="C361" s="279"/>
      <c r="D361" s="250"/>
      <c r="E361" s="246"/>
      <c r="F361" s="246"/>
      <c r="G361" s="246"/>
      <c r="H361" s="246"/>
      <c r="I361" s="246"/>
      <c r="J361" s="246"/>
      <c r="K361" s="246"/>
      <c r="L361" s="246"/>
      <c r="M361" s="246"/>
      <c r="N361" s="246"/>
      <c r="O361" s="246"/>
      <c r="P361" s="132"/>
    </row>
    <row r="362" spans="1:16" customFormat="1" ht="11.25" customHeight="1" x14ac:dyDescent="0.2">
      <c r="A362" s="272"/>
      <c r="B362" s="278"/>
      <c r="C362" s="279"/>
      <c r="D362" s="250"/>
      <c r="E362" s="246"/>
      <c r="F362" s="246"/>
      <c r="G362" s="246"/>
      <c r="H362" s="246"/>
      <c r="I362" s="246"/>
      <c r="J362" s="246"/>
      <c r="K362" s="246"/>
      <c r="L362" s="246"/>
      <c r="M362" s="246"/>
      <c r="N362" s="246"/>
      <c r="O362" s="246"/>
      <c r="P362" s="132"/>
    </row>
    <row r="363" spans="1:16" customFormat="1" ht="11.25" customHeight="1" x14ac:dyDescent="0.2">
      <c r="A363" s="272"/>
      <c r="B363" s="278"/>
      <c r="C363" s="279"/>
      <c r="D363" s="250"/>
      <c r="E363" s="246"/>
      <c r="F363" s="246"/>
      <c r="G363" s="246"/>
      <c r="H363" s="246"/>
      <c r="I363" s="246"/>
      <c r="J363" s="246"/>
      <c r="K363" s="246"/>
      <c r="L363" s="246"/>
      <c r="M363" s="246"/>
      <c r="N363" s="246"/>
      <c r="O363" s="246"/>
      <c r="P363" s="132"/>
    </row>
    <row r="364" spans="1:16" customFormat="1" ht="11.25" customHeight="1" x14ac:dyDescent="0.2">
      <c r="A364" s="272"/>
      <c r="B364" s="278"/>
      <c r="C364" s="279"/>
      <c r="D364" s="250"/>
      <c r="E364" s="246"/>
      <c r="F364" s="246"/>
      <c r="G364" s="246"/>
      <c r="H364" s="246"/>
      <c r="I364" s="246"/>
      <c r="J364" s="246"/>
      <c r="K364" s="246"/>
      <c r="L364" s="246"/>
      <c r="M364" s="246"/>
      <c r="N364" s="246"/>
      <c r="O364" s="246"/>
      <c r="P364" s="132"/>
    </row>
    <row r="365" spans="1:16" customFormat="1" ht="11.25" customHeight="1" x14ac:dyDescent="0.2">
      <c r="A365" s="272"/>
      <c r="B365" s="278"/>
      <c r="C365" s="279"/>
      <c r="D365" s="250"/>
      <c r="E365" s="246"/>
      <c r="F365" s="246"/>
      <c r="G365" s="246"/>
      <c r="H365" s="246"/>
      <c r="I365" s="246"/>
      <c r="J365" s="246"/>
      <c r="K365" s="246"/>
      <c r="L365" s="246"/>
      <c r="M365" s="246"/>
      <c r="N365" s="246"/>
      <c r="O365" s="246"/>
      <c r="P365" s="132"/>
    </row>
    <row r="366" spans="1:16" customFormat="1" ht="11.25" customHeight="1" x14ac:dyDescent="0.2">
      <c r="A366" s="272"/>
      <c r="B366" s="278"/>
      <c r="C366" s="279"/>
      <c r="D366" s="250"/>
      <c r="E366" s="246"/>
      <c r="F366" s="246"/>
      <c r="G366" s="246"/>
      <c r="H366" s="246"/>
      <c r="I366" s="246"/>
      <c r="J366" s="246"/>
      <c r="K366" s="246"/>
      <c r="L366" s="246"/>
      <c r="M366" s="246"/>
      <c r="N366" s="246"/>
      <c r="O366" s="246"/>
      <c r="P366" s="132"/>
    </row>
    <row r="367" spans="1:16" customFormat="1" ht="11.25" customHeight="1" x14ac:dyDescent="0.2">
      <c r="A367" s="272"/>
      <c r="B367" s="278"/>
      <c r="C367" s="279"/>
      <c r="D367" s="250"/>
      <c r="E367" s="246"/>
      <c r="F367" s="246"/>
      <c r="G367" s="246"/>
      <c r="H367" s="246"/>
      <c r="I367" s="246"/>
      <c r="J367" s="246"/>
      <c r="K367" s="246"/>
      <c r="L367" s="246"/>
      <c r="M367" s="246"/>
      <c r="N367" s="246"/>
      <c r="O367" s="246"/>
      <c r="P367" s="132"/>
    </row>
    <row r="368" spans="1:16" customFormat="1" ht="11.25" customHeight="1" x14ac:dyDescent="0.2">
      <c r="A368" s="272"/>
      <c r="B368" s="278"/>
      <c r="C368" s="279"/>
      <c r="D368" s="250"/>
      <c r="E368" s="246"/>
      <c r="F368" s="246"/>
      <c r="G368" s="246"/>
      <c r="H368" s="246"/>
      <c r="I368" s="246"/>
      <c r="J368" s="246"/>
      <c r="K368" s="246"/>
      <c r="L368" s="246"/>
      <c r="M368" s="246"/>
      <c r="N368" s="246"/>
      <c r="O368" s="246"/>
      <c r="P368" s="132"/>
    </row>
    <row r="369" spans="1:16" customFormat="1" ht="11.25" customHeight="1" x14ac:dyDescent="0.2">
      <c r="A369" s="272"/>
      <c r="B369" s="278"/>
      <c r="C369" s="279"/>
      <c r="D369" s="250"/>
      <c r="E369" s="246"/>
      <c r="F369" s="246"/>
      <c r="G369" s="246"/>
      <c r="H369" s="246"/>
      <c r="I369" s="246"/>
      <c r="J369" s="246"/>
      <c r="K369" s="246"/>
      <c r="L369" s="246"/>
      <c r="M369" s="246"/>
      <c r="N369" s="246"/>
      <c r="O369" s="246"/>
      <c r="P369" s="132"/>
    </row>
    <row r="370" spans="1:16" customFormat="1" ht="11.25" customHeight="1" x14ac:dyDescent="0.2">
      <c r="A370" s="272"/>
      <c r="B370" s="278"/>
      <c r="C370" s="279"/>
      <c r="D370" s="250"/>
      <c r="E370" s="246"/>
      <c r="F370" s="246"/>
      <c r="G370" s="246"/>
      <c r="H370" s="246"/>
      <c r="I370" s="246"/>
      <c r="J370" s="246"/>
      <c r="K370" s="246"/>
      <c r="L370" s="246"/>
      <c r="M370" s="246"/>
      <c r="N370" s="246"/>
      <c r="O370" s="246"/>
      <c r="P370" s="132"/>
    </row>
    <row r="371" spans="1:16" customFormat="1" ht="11.25" customHeight="1" x14ac:dyDescent="0.2">
      <c r="A371" s="272"/>
      <c r="B371" s="278"/>
      <c r="C371" s="279"/>
      <c r="D371" s="250"/>
      <c r="E371" s="246"/>
      <c r="F371" s="246"/>
      <c r="G371" s="246"/>
      <c r="H371" s="246"/>
      <c r="I371" s="246"/>
      <c r="J371" s="246"/>
      <c r="K371" s="246"/>
      <c r="L371" s="246"/>
      <c r="M371" s="246"/>
      <c r="N371" s="246"/>
      <c r="O371" s="246"/>
      <c r="P371" s="132"/>
    </row>
    <row r="372" spans="1:16" customFormat="1" ht="11.25" customHeight="1" x14ac:dyDescent="0.2">
      <c r="A372" s="272"/>
      <c r="B372" s="278"/>
      <c r="C372" s="279"/>
      <c r="D372" s="250"/>
      <c r="E372" s="246"/>
      <c r="F372" s="246"/>
      <c r="G372" s="246"/>
      <c r="H372" s="246"/>
      <c r="I372" s="246"/>
      <c r="J372" s="246"/>
      <c r="K372" s="246"/>
      <c r="L372" s="246"/>
      <c r="M372" s="246"/>
      <c r="N372" s="246"/>
      <c r="O372" s="246"/>
      <c r="P372" s="132"/>
    </row>
    <row r="373" spans="1:16" customFormat="1" ht="11.25" customHeight="1" x14ac:dyDescent="0.2">
      <c r="A373" s="272"/>
      <c r="B373" s="278"/>
      <c r="C373" s="279"/>
      <c r="D373" s="250"/>
      <c r="E373" s="246"/>
      <c r="F373" s="246"/>
      <c r="G373" s="246"/>
      <c r="H373" s="246"/>
      <c r="I373" s="246"/>
      <c r="J373" s="246"/>
      <c r="K373" s="246"/>
      <c r="L373" s="246"/>
      <c r="M373" s="246"/>
      <c r="N373" s="246"/>
      <c r="O373" s="246"/>
      <c r="P373" s="132"/>
    </row>
    <row r="374" spans="1:16" customFormat="1" ht="11.25" customHeight="1" x14ac:dyDescent="0.2">
      <c r="A374" s="272"/>
      <c r="B374" s="278"/>
      <c r="C374" s="279"/>
      <c r="D374" s="250"/>
      <c r="E374" s="246"/>
      <c r="F374" s="246"/>
      <c r="G374" s="246"/>
      <c r="H374" s="246"/>
      <c r="I374" s="246"/>
      <c r="J374" s="246"/>
      <c r="K374" s="246"/>
      <c r="L374" s="246"/>
      <c r="M374" s="246"/>
      <c r="N374" s="246"/>
      <c r="O374" s="246"/>
      <c r="P374" s="132"/>
    </row>
    <row r="375" spans="1:16" customFormat="1" ht="11.25" customHeight="1" x14ac:dyDescent="0.2">
      <c r="A375" s="272"/>
      <c r="B375" s="278"/>
      <c r="C375" s="279"/>
      <c r="D375" s="250"/>
      <c r="E375" s="246"/>
      <c r="F375" s="246"/>
      <c r="G375" s="246"/>
      <c r="H375" s="246"/>
      <c r="I375" s="246"/>
      <c r="J375" s="246"/>
      <c r="K375" s="246"/>
      <c r="L375" s="246"/>
      <c r="M375" s="246"/>
      <c r="N375" s="246"/>
      <c r="O375" s="246"/>
      <c r="P375" s="132"/>
    </row>
    <row r="376" spans="1:16" customFormat="1" ht="11.25" customHeight="1" x14ac:dyDescent="0.2">
      <c r="A376" s="272"/>
      <c r="B376" s="278"/>
      <c r="C376" s="279"/>
      <c r="D376" s="250"/>
      <c r="E376" s="246"/>
      <c r="F376" s="246"/>
      <c r="G376" s="246"/>
      <c r="H376" s="246"/>
      <c r="I376" s="246"/>
      <c r="J376" s="246"/>
      <c r="K376" s="246"/>
      <c r="L376" s="246"/>
      <c r="M376" s="246"/>
      <c r="N376" s="246"/>
      <c r="O376" s="246"/>
      <c r="P376" s="132"/>
    </row>
    <row r="377" spans="1:16" customFormat="1" ht="11.25" customHeight="1" x14ac:dyDescent="0.2">
      <c r="A377" s="272"/>
      <c r="B377" s="278"/>
      <c r="C377" s="279"/>
      <c r="D377" s="250"/>
      <c r="E377" s="246"/>
      <c r="F377" s="246"/>
      <c r="G377" s="246"/>
      <c r="H377" s="246"/>
      <c r="I377" s="246"/>
      <c r="J377" s="246"/>
      <c r="K377" s="246"/>
      <c r="L377" s="246"/>
      <c r="M377" s="246"/>
      <c r="N377" s="246"/>
      <c r="O377" s="246"/>
      <c r="P377" s="132"/>
    </row>
    <row r="378" spans="1:16" customFormat="1" ht="11.25" customHeight="1" x14ac:dyDescent="0.2">
      <c r="A378" s="272"/>
      <c r="B378" s="278"/>
      <c r="C378" s="279"/>
      <c r="D378" s="250"/>
      <c r="E378" s="246"/>
      <c r="F378" s="246"/>
      <c r="G378" s="246"/>
      <c r="H378" s="246"/>
      <c r="I378" s="246"/>
      <c r="J378" s="246"/>
      <c r="K378" s="246"/>
      <c r="L378" s="246"/>
      <c r="M378" s="246"/>
      <c r="N378" s="246"/>
      <c r="O378" s="246"/>
      <c r="P378" s="132"/>
    </row>
    <row r="379" spans="1:16" customFormat="1" ht="11.25" customHeight="1" x14ac:dyDescent="0.2">
      <c r="A379" s="272"/>
      <c r="B379" s="278"/>
      <c r="C379" s="279"/>
      <c r="D379" s="250"/>
      <c r="E379" s="246"/>
      <c r="F379" s="246"/>
      <c r="G379" s="246"/>
      <c r="H379" s="246"/>
      <c r="I379" s="246"/>
      <c r="J379" s="246"/>
      <c r="K379" s="246"/>
      <c r="L379" s="246"/>
      <c r="M379" s="246"/>
      <c r="N379" s="246"/>
      <c r="O379" s="246"/>
      <c r="P379" s="132"/>
    </row>
    <row r="380" spans="1:16" customFormat="1" ht="11.25" customHeight="1" x14ac:dyDescent="0.2">
      <c r="A380" s="272"/>
      <c r="B380" s="278"/>
      <c r="C380" s="279"/>
      <c r="D380" s="250"/>
      <c r="E380" s="246"/>
      <c r="F380" s="246"/>
      <c r="G380" s="246"/>
      <c r="H380" s="246"/>
      <c r="I380" s="246"/>
      <c r="J380" s="246"/>
      <c r="K380" s="246"/>
      <c r="L380" s="246"/>
      <c r="M380" s="246"/>
      <c r="N380" s="246"/>
      <c r="O380" s="246"/>
      <c r="P380" s="132"/>
    </row>
    <row r="381" spans="1:16" customFormat="1" ht="11.25" customHeight="1" x14ac:dyDescent="0.2">
      <c r="A381" s="272"/>
      <c r="B381" s="278"/>
      <c r="C381" s="279"/>
      <c r="D381" s="250"/>
      <c r="E381" s="246"/>
      <c r="F381" s="246"/>
      <c r="G381" s="246"/>
      <c r="H381" s="246"/>
      <c r="I381" s="246"/>
      <c r="J381" s="246"/>
      <c r="K381" s="246"/>
      <c r="L381" s="246"/>
      <c r="M381" s="246"/>
      <c r="N381" s="246"/>
      <c r="O381" s="246"/>
      <c r="P381" s="132"/>
    </row>
    <row r="382" spans="1:16" customFormat="1" ht="11.25" customHeight="1" x14ac:dyDescent="0.2">
      <c r="A382" s="272"/>
      <c r="B382" s="278"/>
      <c r="C382" s="279"/>
      <c r="D382" s="250"/>
      <c r="E382" s="246"/>
      <c r="F382" s="246"/>
      <c r="G382" s="246"/>
      <c r="H382" s="246"/>
      <c r="I382" s="246"/>
      <c r="J382" s="246"/>
      <c r="K382" s="246"/>
      <c r="L382" s="246"/>
      <c r="M382" s="246"/>
      <c r="N382" s="246"/>
      <c r="O382" s="246"/>
      <c r="P382" s="132"/>
    </row>
    <row r="383" spans="1:16" customFormat="1" ht="11.25" customHeight="1" x14ac:dyDescent="0.2">
      <c r="A383" s="272"/>
      <c r="B383" s="278"/>
      <c r="C383" s="279"/>
      <c r="D383" s="250"/>
      <c r="E383" s="246"/>
      <c r="F383" s="246"/>
      <c r="G383" s="246"/>
      <c r="H383" s="246"/>
      <c r="I383" s="246"/>
      <c r="J383" s="246"/>
      <c r="K383" s="246"/>
      <c r="L383" s="246"/>
      <c r="M383" s="246"/>
      <c r="N383" s="246"/>
      <c r="O383" s="246"/>
      <c r="P383" s="132"/>
    </row>
    <row r="384" spans="1:16" customFormat="1" ht="11.25" customHeight="1" x14ac:dyDescent="0.2">
      <c r="A384" s="272"/>
      <c r="B384" s="278"/>
      <c r="C384" s="279"/>
      <c r="D384" s="250"/>
      <c r="E384" s="246"/>
      <c r="F384" s="246"/>
      <c r="G384" s="246"/>
      <c r="H384" s="246"/>
      <c r="I384" s="246"/>
      <c r="J384" s="246"/>
      <c r="K384" s="246"/>
      <c r="L384" s="246"/>
      <c r="M384" s="246"/>
      <c r="N384" s="246"/>
      <c r="O384" s="246"/>
      <c r="P384" s="132"/>
    </row>
    <row r="385" spans="1:16" customFormat="1" ht="11.25" customHeight="1" x14ac:dyDescent="0.2">
      <c r="A385" s="272"/>
      <c r="B385" s="278"/>
      <c r="C385" s="279"/>
      <c r="D385" s="250"/>
      <c r="E385" s="246"/>
      <c r="F385" s="246"/>
      <c r="G385" s="246"/>
      <c r="H385" s="246"/>
      <c r="I385" s="246"/>
      <c r="J385" s="246"/>
      <c r="K385" s="246"/>
      <c r="L385" s="246"/>
      <c r="M385" s="246"/>
      <c r="N385" s="246"/>
      <c r="O385" s="246"/>
      <c r="P385" s="132"/>
    </row>
    <row r="386" spans="1:16" customFormat="1" ht="11.25" customHeight="1" x14ac:dyDescent="0.2">
      <c r="A386" s="272"/>
      <c r="B386" s="278"/>
      <c r="C386" s="279"/>
      <c r="D386" s="250"/>
      <c r="E386" s="246"/>
      <c r="F386" s="246"/>
      <c r="G386" s="246"/>
      <c r="H386" s="246"/>
      <c r="I386" s="246"/>
      <c r="J386" s="246"/>
      <c r="K386" s="246"/>
      <c r="L386" s="246"/>
      <c r="M386" s="246"/>
      <c r="N386" s="246"/>
      <c r="O386" s="246"/>
      <c r="P386" s="132"/>
    </row>
    <row r="387" spans="1:16" customFormat="1" ht="11.25" customHeight="1" x14ac:dyDescent="0.2">
      <c r="A387" s="272"/>
      <c r="B387" s="278"/>
      <c r="C387" s="279"/>
      <c r="D387" s="250"/>
      <c r="E387" s="246"/>
      <c r="F387" s="246"/>
      <c r="G387" s="246"/>
      <c r="H387" s="246"/>
      <c r="I387" s="246"/>
      <c r="J387" s="246"/>
      <c r="K387" s="246"/>
      <c r="L387" s="246"/>
      <c r="M387" s="246"/>
      <c r="N387" s="246"/>
      <c r="O387" s="246"/>
      <c r="P387" s="132"/>
    </row>
    <row r="388" spans="1:16" customFormat="1" ht="11.25" customHeight="1" x14ac:dyDescent="0.2">
      <c r="A388" s="272"/>
      <c r="B388" s="278"/>
      <c r="C388" s="279"/>
      <c r="D388" s="250"/>
      <c r="E388" s="246"/>
      <c r="F388" s="246"/>
      <c r="G388" s="246"/>
      <c r="H388" s="246"/>
      <c r="I388" s="246"/>
      <c r="J388" s="246"/>
      <c r="K388" s="246"/>
      <c r="L388" s="246"/>
      <c r="M388" s="246"/>
      <c r="N388" s="246"/>
      <c r="O388" s="246"/>
      <c r="P388" s="132"/>
    </row>
    <row r="389" spans="1:16" customFormat="1" ht="11.25" customHeight="1" x14ac:dyDescent="0.2">
      <c r="A389" s="272"/>
      <c r="B389" s="278"/>
      <c r="C389" s="279"/>
      <c r="D389" s="250"/>
      <c r="E389" s="246"/>
      <c r="F389" s="246"/>
      <c r="G389" s="246"/>
      <c r="H389" s="246"/>
      <c r="I389" s="246"/>
      <c r="J389" s="246"/>
      <c r="K389" s="246"/>
      <c r="L389" s="246"/>
      <c r="M389" s="246"/>
      <c r="N389" s="246"/>
      <c r="O389" s="246"/>
      <c r="P389" s="132"/>
    </row>
    <row r="390" spans="1:16" customFormat="1" ht="11.25" customHeight="1" x14ac:dyDescent="0.2">
      <c r="A390" s="272"/>
      <c r="B390" s="278"/>
      <c r="C390" s="279"/>
      <c r="D390" s="250"/>
      <c r="E390" s="246"/>
      <c r="F390" s="246"/>
      <c r="G390" s="246"/>
      <c r="H390" s="246"/>
      <c r="I390" s="246"/>
      <c r="J390" s="246"/>
      <c r="K390" s="246"/>
      <c r="L390" s="246"/>
      <c r="M390" s="246"/>
      <c r="N390" s="246"/>
      <c r="O390" s="246"/>
      <c r="P390" s="132"/>
    </row>
    <row r="391" spans="1:16" customFormat="1" ht="11.25" customHeight="1" x14ac:dyDescent="0.2">
      <c r="A391" s="272"/>
      <c r="B391" s="278"/>
      <c r="C391" s="279"/>
      <c r="D391" s="250"/>
      <c r="E391" s="246"/>
      <c r="F391" s="246"/>
      <c r="G391" s="246"/>
      <c r="H391" s="246"/>
      <c r="I391" s="246"/>
      <c r="J391" s="246"/>
      <c r="K391" s="246"/>
      <c r="L391" s="246"/>
      <c r="M391" s="246"/>
      <c r="N391" s="246"/>
      <c r="O391" s="246"/>
      <c r="P391" s="132"/>
    </row>
    <row r="392" spans="1:16" customFormat="1" ht="11.25" customHeight="1" x14ac:dyDescent="0.2">
      <c r="A392" s="272"/>
      <c r="B392" s="278"/>
      <c r="C392" s="279"/>
      <c r="D392" s="250"/>
      <c r="E392" s="246"/>
      <c r="F392" s="246"/>
      <c r="G392" s="246"/>
      <c r="H392" s="246"/>
      <c r="I392" s="246"/>
      <c r="J392" s="246"/>
      <c r="K392" s="246"/>
      <c r="L392" s="246"/>
      <c r="M392" s="246"/>
      <c r="N392" s="246"/>
      <c r="O392" s="246"/>
      <c r="P392" s="132"/>
    </row>
    <row r="393" spans="1:16" customFormat="1" ht="11.25" customHeight="1" x14ac:dyDescent="0.2">
      <c r="A393" s="272"/>
      <c r="B393" s="278"/>
      <c r="C393" s="279"/>
      <c r="D393" s="250"/>
      <c r="E393" s="246"/>
      <c r="F393" s="246"/>
      <c r="G393" s="246"/>
      <c r="H393" s="246"/>
      <c r="I393" s="246"/>
      <c r="J393" s="246"/>
      <c r="K393" s="246"/>
      <c r="L393" s="246"/>
      <c r="M393" s="246"/>
      <c r="N393" s="246"/>
      <c r="O393" s="246"/>
      <c r="P393" s="132"/>
    </row>
    <row r="394" spans="1:16" customFormat="1" ht="11.25" customHeight="1" x14ac:dyDescent="0.2">
      <c r="A394" s="272"/>
      <c r="B394" s="278"/>
      <c r="C394" s="279"/>
      <c r="D394" s="250"/>
      <c r="E394" s="246"/>
      <c r="F394" s="246"/>
      <c r="G394" s="246"/>
      <c r="H394" s="246"/>
      <c r="I394" s="246"/>
      <c r="J394" s="246"/>
      <c r="K394" s="246"/>
      <c r="L394" s="246"/>
      <c r="M394" s="246"/>
      <c r="N394" s="246"/>
      <c r="O394" s="246"/>
      <c r="P394" s="132"/>
    </row>
    <row r="395" spans="1:16" customFormat="1" ht="11.25" customHeight="1" x14ac:dyDescent="0.2">
      <c r="A395" s="272"/>
      <c r="B395" s="278"/>
      <c r="C395" s="279"/>
      <c r="D395" s="250"/>
      <c r="E395" s="246"/>
      <c r="F395" s="246"/>
      <c r="G395" s="246"/>
      <c r="H395" s="246"/>
      <c r="I395" s="246"/>
      <c r="J395" s="246"/>
      <c r="K395" s="246"/>
      <c r="L395" s="246"/>
      <c r="M395" s="246"/>
      <c r="N395" s="246"/>
      <c r="O395" s="246"/>
      <c r="P395" s="132"/>
    </row>
    <row r="396" spans="1:16" customFormat="1" ht="11.25" customHeight="1" x14ac:dyDescent="0.2">
      <c r="A396" s="272"/>
      <c r="B396" s="278"/>
      <c r="C396" s="279"/>
      <c r="D396" s="250"/>
      <c r="E396" s="246"/>
      <c r="F396" s="246"/>
      <c r="G396" s="246"/>
      <c r="H396" s="246"/>
      <c r="I396" s="246"/>
      <c r="J396" s="246"/>
      <c r="K396" s="246"/>
      <c r="L396" s="246"/>
      <c r="M396" s="246"/>
      <c r="N396" s="246"/>
      <c r="O396" s="246"/>
      <c r="P396" s="132"/>
    </row>
    <row r="397" spans="1:16" customFormat="1" ht="11.25" customHeight="1" x14ac:dyDescent="0.2">
      <c r="A397" s="272"/>
      <c r="B397" s="278"/>
      <c r="C397" s="279"/>
      <c r="D397" s="250"/>
      <c r="E397" s="246"/>
      <c r="F397" s="246"/>
      <c r="G397" s="246"/>
      <c r="H397" s="246"/>
      <c r="I397" s="246"/>
      <c r="J397" s="246"/>
      <c r="K397" s="246"/>
      <c r="L397" s="246"/>
      <c r="M397" s="246"/>
      <c r="N397" s="246"/>
      <c r="O397" s="246"/>
      <c r="P397" s="132"/>
    </row>
    <row r="398" spans="1:16" customFormat="1" ht="11.25" customHeight="1" x14ac:dyDescent="0.2">
      <c r="A398" s="272"/>
      <c r="B398" s="278"/>
      <c r="C398" s="279"/>
      <c r="D398" s="250"/>
      <c r="E398" s="246"/>
      <c r="F398" s="246"/>
      <c r="G398" s="246"/>
      <c r="H398" s="246"/>
      <c r="I398" s="246"/>
      <c r="J398" s="246"/>
      <c r="K398" s="246"/>
      <c r="L398" s="246"/>
      <c r="M398" s="246"/>
      <c r="N398" s="246"/>
      <c r="O398" s="246"/>
      <c r="P398" s="132"/>
    </row>
    <row r="399" spans="1:16" customFormat="1" ht="11.25" customHeight="1" x14ac:dyDescent="0.2">
      <c r="A399" s="272"/>
      <c r="B399" s="278"/>
      <c r="C399" s="279"/>
      <c r="D399" s="250"/>
      <c r="E399" s="246"/>
      <c r="F399" s="246"/>
      <c r="G399" s="246"/>
      <c r="H399" s="246"/>
      <c r="I399" s="246"/>
      <c r="J399" s="246"/>
      <c r="K399" s="246"/>
      <c r="L399" s="246"/>
      <c r="M399" s="246"/>
      <c r="N399" s="246"/>
      <c r="O399" s="246"/>
      <c r="P399" s="132"/>
    </row>
    <row r="400" spans="1:16" customFormat="1" ht="11.25" customHeight="1" x14ac:dyDescent="0.2">
      <c r="A400" s="272"/>
      <c r="B400" s="278"/>
      <c r="C400" s="279"/>
      <c r="D400" s="250"/>
      <c r="E400" s="246"/>
      <c r="F400" s="246"/>
      <c r="G400" s="246"/>
      <c r="H400" s="246"/>
      <c r="I400" s="246"/>
      <c r="J400" s="246"/>
      <c r="K400" s="246"/>
      <c r="L400" s="246"/>
      <c r="M400" s="246"/>
      <c r="N400" s="246"/>
      <c r="O400" s="246"/>
      <c r="P400" s="132"/>
    </row>
    <row r="401" spans="1:16" customFormat="1" ht="11.25" customHeight="1" x14ac:dyDescent="0.2">
      <c r="A401" s="272"/>
      <c r="B401" s="278"/>
      <c r="C401" s="279"/>
      <c r="D401" s="250"/>
      <c r="E401" s="246"/>
      <c r="F401" s="246"/>
      <c r="G401" s="246"/>
      <c r="H401" s="246"/>
      <c r="I401" s="246"/>
      <c r="J401" s="246"/>
      <c r="K401" s="246"/>
      <c r="L401" s="246"/>
      <c r="M401" s="246"/>
      <c r="N401" s="246"/>
      <c r="O401" s="246"/>
      <c r="P401" s="132"/>
    </row>
    <row r="402" spans="1:16" customFormat="1" ht="11.25" customHeight="1" x14ac:dyDescent="0.2">
      <c r="A402" s="272"/>
      <c r="B402" s="278"/>
      <c r="C402" s="279"/>
      <c r="D402" s="250"/>
      <c r="E402" s="246"/>
      <c r="F402" s="246"/>
      <c r="G402" s="246"/>
      <c r="H402" s="246"/>
      <c r="I402" s="246"/>
      <c r="J402" s="246"/>
      <c r="K402" s="246"/>
      <c r="L402" s="246"/>
      <c r="M402" s="246"/>
      <c r="N402" s="246"/>
      <c r="O402" s="246"/>
      <c r="P402" s="132"/>
    </row>
    <row r="403" spans="1:16" customFormat="1" ht="11.25" customHeight="1" x14ac:dyDescent="0.2">
      <c r="A403" s="272"/>
      <c r="B403" s="278"/>
      <c r="C403" s="279"/>
      <c r="D403" s="250"/>
      <c r="E403" s="246"/>
      <c r="F403" s="246"/>
      <c r="G403" s="246"/>
      <c r="H403" s="246"/>
      <c r="I403" s="246"/>
      <c r="J403" s="246"/>
      <c r="K403" s="246"/>
      <c r="L403" s="246"/>
      <c r="M403" s="246"/>
      <c r="N403" s="246"/>
      <c r="O403" s="246"/>
      <c r="P403" s="132"/>
    </row>
    <row r="404" spans="1:16" customFormat="1" ht="11.25" customHeight="1" x14ac:dyDescent="0.2">
      <c r="A404" s="272"/>
      <c r="B404" s="278"/>
      <c r="C404" s="279"/>
      <c r="D404" s="250"/>
      <c r="E404" s="246"/>
      <c r="F404" s="246"/>
      <c r="G404" s="246"/>
      <c r="H404" s="246"/>
      <c r="I404" s="246"/>
      <c r="J404" s="246"/>
      <c r="K404" s="246"/>
      <c r="L404" s="246"/>
      <c r="M404" s="246"/>
      <c r="N404" s="246"/>
      <c r="O404" s="246"/>
      <c r="P404" s="132"/>
    </row>
    <row r="405" spans="1:16" customFormat="1" ht="11.25" customHeight="1" x14ac:dyDescent="0.2">
      <c r="A405" s="272"/>
      <c r="B405" s="278"/>
      <c r="C405" s="279"/>
      <c r="D405" s="250"/>
      <c r="E405" s="246"/>
      <c r="F405" s="246"/>
      <c r="G405" s="246"/>
      <c r="H405" s="246"/>
      <c r="I405" s="246"/>
      <c r="J405" s="246"/>
      <c r="K405" s="246"/>
      <c r="L405" s="246"/>
      <c r="M405" s="246"/>
      <c r="N405" s="246"/>
      <c r="O405" s="246"/>
      <c r="P405" s="132"/>
    </row>
    <row r="406" spans="1:16" customFormat="1" ht="11.25" customHeight="1" x14ac:dyDescent="0.2">
      <c r="A406" s="272"/>
      <c r="B406" s="278"/>
      <c r="C406" s="279"/>
      <c r="D406" s="250"/>
      <c r="E406" s="246"/>
      <c r="F406" s="246"/>
      <c r="G406" s="246"/>
      <c r="H406" s="246"/>
      <c r="I406" s="246"/>
      <c r="J406" s="246"/>
      <c r="K406" s="246"/>
      <c r="L406" s="246"/>
      <c r="M406" s="246"/>
      <c r="N406" s="246"/>
      <c r="O406" s="246"/>
      <c r="P406" s="132"/>
    </row>
    <row r="407" spans="1:16" customFormat="1" ht="11.25" customHeight="1" x14ac:dyDescent="0.2">
      <c r="A407" s="272"/>
      <c r="B407" s="278"/>
      <c r="C407" s="279"/>
      <c r="D407" s="250"/>
      <c r="E407" s="246"/>
      <c r="F407" s="246"/>
      <c r="G407" s="246"/>
      <c r="H407" s="246"/>
      <c r="I407" s="246"/>
      <c r="J407" s="246"/>
      <c r="K407" s="246"/>
      <c r="L407" s="246"/>
      <c r="M407" s="246"/>
      <c r="N407" s="246"/>
      <c r="O407" s="246"/>
      <c r="P407" s="132"/>
    </row>
    <row r="408" spans="1:16" customFormat="1" ht="11.25" customHeight="1" x14ac:dyDescent="0.2">
      <c r="A408" s="272"/>
      <c r="B408" s="278"/>
      <c r="C408" s="279"/>
      <c r="D408" s="250"/>
      <c r="E408" s="246"/>
      <c r="F408" s="246"/>
      <c r="G408" s="246"/>
      <c r="H408" s="246"/>
      <c r="I408" s="246"/>
      <c r="J408" s="246"/>
      <c r="K408" s="246"/>
      <c r="L408" s="246"/>
      <c r="M408" s="246"/>
      <c r="N408" s="246"/>
      <c r="O408" s="246"/>
      <c r="P408" s="132"/>
    </row>
    <row r="409" spans="1:16" customFormat="1" ht="11.25" customHeight="1" x14ac:dyDescent="0.2">
      <c r="A409" s="272"/>
      <c r="B409" s="278"/>
      <c r="C409" s="279"/>
      <c r="D409" s="250"/>
      <c r="E409" s="246"/>
      <c r="F409" s="246"/>
      <c r="G409" s="246"/>
      <c r="H409" s="246"/>
      <c r="I409" s="246"/>
      <c r="J409" s="246"/>
      <c r="K409" s="246"/>
      <c r="L409" s="246"/>
      <c r="M409" s="246"/>
      <c r="N409" s="246"/>
      <c r="O409" s="246"/>
      <c r="P409" s="132"/>
    </row>
    <row r="410" spans="1:16" customFormat="1" ht="11.25" customHeight="1" x14ac:dyDescent="0.2">
      <c r="A410" s="272"/>
      <c r="B410" s="278"/>
      <c r="C410" s="279"/>
      <c r="D410" s="250"/>
      <c r="E410" s="246"/>
      <c r="F410" s="246"/>
      <c r="G410" s="246"/>
      <c r="H410" s="246"/>
      <c r="I410" s="246"/>
      <c r="J410" s="246"/>
      <c r="K410" s="246"/>
      <c r="L410" s="246"/>
      <c r="M410" s="246"/>
      <c r="N410" s="246"/>
      <c r="O410" s="246"/>
      <c r="P410" s="132"/>
    </row>
    <row r="411" spans="1:16" customFormat="1" ht="11.25" customHeight="1" x14ac:dyDescent="0.2">
      <c r="A411" s="272"/>
      <c r="B411" s="278"/>
      <c r="C411" s="279"/>
      <c r="D411" s="250"/>
      <c r="E411" s="246"/>
      <c r="F411" s="246"/>
      <c r="G411" s="246"/>
      <c r="H411" s="246"/>
      <c r="I411" s="246"/>
      <c r="J411" s="246"/>
      <c r="K411" s="246"/>
      <c r="L411" s="246"/>
      <c r="M411" s="246"/>
      <c r="N411" s="246"/>
      <c r="O411" s="246"/>
      <c r="P411" s="132"/>
    </row>
    <row r="412" spans="1:16" customFormat="1" ht="11.25" customHeight="1" x14ac:dyDescent="0.2">
      <c r="A412" s="272"/>
      <c r="B412" s="278"/>
      <c r="C412" s="279"/>
      <c r="D412" s="250"/>
      <c r="E412" s="246"/>
      <c r="F412" s="246"/>
      <c r="G412" s="246"/>
      <c r="H412" s="246"/>
      <c r="I412" s="246"/>
      <c r="J412" s="246"/>
      <c r="K412" s="246"/>
      <c r="L412" s="246"/>
      <c r="M412" s="246"/>
      <c r="N412" s="246"/>
      <c r="O412" s="246"/>
      <c r="P412" s="132"/>
    </row>
    <row r="413" spans="1:16" customFormat="1" ht="11.25" customHeight="1" x14ac:dyDescent="0.2">
      <c r="A413" s="272"/>
      <c r="B413" s="278"/>
      <c r="C413" s="279"/>
      <c r="D413" s="250"/>
      <c r="E413" s="246"/>
      <c r="F413" s="246"/>
      <c r="G413" s="246"/>
      <c r="H413" s="246"/>
      <c r="I413" s="246"/>
      <c r="J413" s="246"/>
      <c r="K413" s="246"/>
      <c r="L413" s="246"/>
      <c r="M413" s="246"/>
      <c r="N413" s="246"/>
      <c r="O413" s="246"/>
      <c r="P413" s="132"/>
    </row>
    <row r="414" spans="1:16" customFormat="1" ht="11.25" customHeight="1" x14ac:dyDescent="0.2">
      <c r="A414" s="272"/>
      <c r="B414" s="278"/>
      <c r="C414" s="279"/>
      <c r="D414" s="250"/>
      <c r="E414" s="246"/>
      <c r="F414" s="246"/>
      <c r="G414" s="246"/>
      <c r="H414" s="246"/>
      <c r="I414" s="246"/>
      <c r="J414" s="246"/>
      <c r="K414" s="246"/>
      <c r="L414" s="246"/>
      <c r="M414" s="246"/>
      <c r="N414" s="246"/>
      <c r="O414" s="246"/>
      <c r="P414" s="132"/>
    </row>
    <row r="415" spans="1:16" customFormat="1" ht="11.25" customHeight="1" x14ac:dyDescent="0.2">
      <c r="A415" s="272"/>
      <c r="B415" s="278"/>
      <c r="C415" s="279"/>
      <c r="D415" s="250"/>
      <c r="E415" s="246"/>
      <c r="F415" s="246"/>
      <c r="G415" s="246"/>
      <c r="H415" s="246"/>
      <c r="I415" s="246"/>
      <c r="J415" s="246"/>
      <c r="K415" s="246"/>
      <c r="L415" s="246"/>
      <c r="M415" s="246"/>
      <c r="N415" s="246"/>
      <c r="O415" s="246"/>
      <c r="P415" s="132"/>
    </row>
    <row r="416" spans="1:16" customFormat="1" ht="11.25" customHeight="1" x14ac:dyDescent="0.2">
      <c r="A416" s="272"/>
      <c r="B416" s="278"/>
      <c r="C416" s="279"/>
      <c r="D416" s="250"/>
      <c r="E416" s="246"/>
      <c r="F416" s="246"/>
      <c r="G416" s="246"/>
      <c r="H416" s="246"/>
      <c r="I416" s="246"/>
      <c r="J416" s="246"/>
      <c r="K416" s="246"/>
      <c r="L416" s="246"/>
      <c r="M416" s="246"/>
      <c r="N416" s="246"/>
      <c r="O416" s="246"/>
      <c r="P416" s="132"/>
    </row>
    <row r="417" spans="1:16" customFormat="1" ht="11.25" customHeight="1" x14ac:dyDescent="0.2">
      <c r="A417" s="272"/>
      <c r="B417" s="278"/>
      <c r="C417" s="279"/>
      <c r="D417" s="250"/>
      <c r="E417" s="246"/>
      <c r="F417" s="246"/>
      <c r="G417" s="246"/>
      <c r="H417" s="246"/>
      <c r="I417" s="246"/>
      <c r="J417" s="246"/>
      <c r="K417" s="246"/>
      <c r="L417" s="246"/>
      <c r="M417" s="246"/>
      <c r="N417" s="246"/>
      <c r="O417" s="246"/>
      <c r="P417" s="132"/>
    </row>
    <row r="418" spans="1:16" customFormat="1" ht="11.25" customHeight="1" x14ac:dyDescent="0.2">
      <c r="A418" s="272"/>
      <c r="B418" s="278"/>
      <c r="C418" s="279"/>
      <c r="D418" s="250"/>
      <c r="E418" s="246"/>
      <c r="F418" s="246"/>
      <c r="G418" s="246"/>
      <c r="H418" s="246"/>
      <c r="I418" s="246"/>
      <c r="J418" s="246"/>
      <c r="K418" s="246"/>
      <c r="L418" s="246"/>
      <c r="M418" s="246"/>
      <c r="N418" s="246"/>
      <c r="O418" s="246"/>
      <c r="P418" s="132"/>
    </row>
    <row r="419" spans="1:16" customFormat="1" ht="11.25" customHeight="1" x14ac:dyDescent="0.2">
      <c r="A419" s="272"/>
      <c r="B419" s="278"/>
      <c r="C419" s="279"/>
      <c r="D419" s="250"/>
      <c r="E419" s="246"/>
      <c r="F419" s="246"/>
      <c r="G419" s="246"/>
      <c r="H419" s="246"/>
      <c r="I419" s="246"/>
      <c r="J419" s="246"/>
      <c r="K419" s="246"/>
      <c r="L419" s="246"/>
      <c r="M419" s="246"/>
      <c r="N419" s="246"/>
      <c r="O419" s="246"/>
      <c r="P419" s="132"/>
    </row>
    <row r="420" spans="1:16" customFormat="1" ht="11.25" customHeight="1" x14ac:dyDescent="0.2">
      <c r="A420" s="272"/>
      <c r="B420" s="278"/>
      <c r="C420" s="279"/>
      <c r="D420" s="250"/>
      <c r="E420" s="246"/>
      <c r="F420" s="246"/>
      <c r="G420" s="246"/>
      <c r="H420" s="246"/>
      <c r="I420" s="246"/>
      <c r="J420" s="246"/>
      <c r="K420" s="246"/>
      <c r="L420" s="246"/>
      <c r="M420" s="246"/>
      <c r="N420" s="246"/>
      <c r="O420" s="246"/>
      <c r="P420" s="132"/>
    </row>
    <row r="421" spans="1:16" customFormat="1" ht="11.25" customHeight="1" x14ac:dyDescent="0.2">
      <c r="A421" s="272"/>
      <c r="B421" s="278"/>
      <c r="C421" s="279"/>
      <c r="D421" s="250"/>
      <c r="E421" s="246"/>
      <c r="F421" s="246"/>
      <c r="G421" s="246"/>
      <c r="H421" s="246"/>
      <c r="I421" s="246"/>
      <c r="J421" s="246"/>
      <c r="K421" s="246"/>
      <c r="L421" s="246"/>
      <c r="M421" s="246"/>
      <c r="N421" s="246"/>
      <c r="O421" s="246"/>
      <c r="P421" s="132"/>
    </row>
    <row r="422" spans="1:16" customFormat="1" ht="11.25" customHeight="1" x14ac:dyDescent="0.2">
      <c r="A422" s="272"/>
      <c r="B422" s="278"/>
      <c r="C422" s="279"/>
      <c r="D422" s="250"/>
      <c r="E422" s="246"/>
      <c r="F422" s="246"/>
      <c r="G422" s="246"/>
      <c r="H422" s="246"/>
      <c r="I422" s="246"/>
      <c r="J422" s="246"/>
      <c r="K422" s="246"/>
      <c r="L422" s="246"/>
      <c r="M422" s="246"/>
      <c r="N422" s="246"/>
      <c r="O422" s="246"/>
      <c r="P422" s="132"/>
    </row>
    <row r="423" spans="1:16" customFormat="1" ht="11.25" customHeight="1" x14ac:dyDescent="0.2">
      <c r="A423" s="272"/>
      <c r="B423" s="278"/>
      <c r="C423" s="279"/>
      <c r="D423" s="250"/>
      <c r="E423" s="246"/>
      <c r="F423" s="246"/>
      <c r="G423" s="246"/>
      <c r="H423" s="246"/>
      <c r="I423" s="246"/>
      <c r="J423" s="246"/>
      <c r="K423" s="246"/>
      <c r="L423" s="246"/>
      <c r="M423" s="246"/>
      <c r="N423" s="246"/>
      <c r="O423" s="246"/>
      <c r="P423" s="132"/>
    </row>
    <row r="424" spans="1:16" customFormat="1" ht="11.25" customHeight="1" x14ac:dyDescent="0.2">
      <c r="A424" s="272"/>
      <c r="B424" s="278"/>
      <c r="C424" s="279"/>
      <c r="D424" s="250"/>
      <c r="E424" s="246"/>
      <c r="F424" s="246"/>
      <c r="G424" s="246"/>
      <c r="H424" s="246"/>
      <c r="I424" s="246"/>
      <c r="J424" s="246"/>
      <c r="K424" s="246"/>
      <c r="L424" s="246"/>
      <c r="M424" s="246"/>
      <c r="N424" s="246"/>
      <c r="O424" s="246"/>
      <c r="P424" s="132"/>
    </row>
    <row r="425" spans="1:16" customFormat="1" ht="11.25" customHeight="1" x14ac:dyDescent="0.2">
      <c r="A425" s="272"/>
      <c r="B425" s="278"/>
      <c r="C425" s="279"/>
      <c r="D425" s="250"/>
      <c r="E425" s="246"/>
      <c r="F425" s="246"/>
      <c r="G425" s="246"/>
      <c r="H425" s="246"/>
      <c r="I425" s="246"/>
      <c r="J425" s="246"/>
      <c r="K425" s="246"/>
      <c r="L425" s="246"/>
      <c r="M425" s="246"/>
      <c r="N425" s="246"/>
      <c r="O425" s="246"/>
      <c r="P425" s="132"/>
    </row>
    <row r="426" spans="1:16" customFormat="1" ht="11.25" customHeight="1" x14ac:dyDescent="0.2">
      <c r="A426" s="272"/>
      <c r="B426" s="278"/>
      <c r="C426" s="279"/>
      <c r="D426" s="250"/>
      <c r="E426" s="246"/>
      <c r="F426" s="246"/>
      <c r="G426" s="246"/>
      <c r="H426" s="246"/>
      <c r="I426" s="246"/>
      <c r="J426" s="246"/>
      <c r="K426" s="246"/>
      <c r="L426" s="246"/>
      <c r="M426" s="246"/>
      <c r="N426" s="246"/>
      <c r="O426" s="246"/>
      <c r="P426" s="132"/>
    </row>
    <row r="427" spans="1:16" customFormat="1" ht="11.25" customHeight="1" x14ac:dyDescent="0.2">
      <c r="A427" s="272"/>
      <c r="B427" s="278"/>
      <c r="C427" s="279"/>
      <c r="D427" s="250"/>
      <c r="E427" s="246"/>
      <c r="F427" s="246"/>
      <c r="G427" s="246"/>
      <c r="H427" s="246"/>
      <c r="I427" s="246"/>
      <c r="J427" s="246"/>
      <c r="K427" s="246"/>
      <c r="L427" s="246"/>
      <c r="M427" s="246"/>
      <c r="N427" s="246"/>
      <c r="O427" s="246"/>
      <c r="P427" s="132"/>
    </row>
    <row r="428" spans="1:16" customFormat="1" ht="11.25" customHeight="1" x14ac:dyDescent="0.2">
      <c r="A428" s="272"/>
      <c r="B428" s="278"/>
      <c r="C428" s="279"/>
      <c r="D428" s="250"/>
      <c r="E428" s="246"/>
      <c r="F428" s="246"/>
      <c r="G428" s="246"/>
      <c r="H428" s="246"/>
      <c r="I428" s="246"/>
      <c r="J428" s="246"/>
      <c r="K428" s="246"/>
      <c r="L428" s="246"/>
      <c r="M428" s="246"/>
      <c r="N428" s="246"/>
      <c r="O428" s="246"/>
      <c r="P428" s="132"/>
    </row>
    <row r="429" spans="1:16" customFormat="1" ht="11.25" customHeight="1" x14ac:dyDescent="0.2">
      <c r="A429" s="272"/>
      <c r="B429" s="278"/>
      <c r="C429" s="279"/>
      <c r="D429" s="250"/>
      <c r="E429" s="246"/>
      <c r="F429" s="246"/>
      <c r="G429" s="246"/>
      <c r="H429" s="246"/>
      <c r="I429" s="246"/>
      <c r="J429" s="246"/>
      <c r="K429" s="246"/>
      <c r="L429" s="246"/>
      <c r="M429" s="246"/>
      <c r="N429" s="246"/>
      <c r="O429" s="246"/>
      <c r="P429" s="132"/>
    </row>
    <row r="430" spans="1:16" customFormat="1" ht="11.25" customHeight="1" x14ac:dyDescent="0.2">
      <c r="A430" s="272"/>
      <c r="B430" s="278"/>
      <c r="C430" s="279"/>
      <c r="D430" s="250"/>
      <c r="E430" s="246"/>
      <c r="F430" s="246"/>
      <c r="G430" s="246"/>
      <c r="H430" s="246"/>
      <c r="I430" s="246"/>
      <c r="J430" s="246"/>
      <c r="K430" s="246"/>
      <c r="L430" s="246"/>
      <c r="M430" s="246"/>
      <c r="N430" s="246"/>
      <c r="O430" s="246"/>
      <c r="P430" s="132"/>
    </row>
    <row r="431" spans="1:16" customFormat="1" ht="11.25" customHeight="1" x14ac:dyDescent="0.2">
      <c r="A431" s="272"/>
      <c r="B431" s="278"/>
      <c r="C431" s="279"/>
      <c r="D431" s="250"/>
      <c r="E431" s="246"/>
      <c r="F431" s="246"/>
      <c r="G431" s="246"/>
      <c r="H431" s="246"/>
      <c r="I431" s="246"/>
      <c r="J431" s="246"/>
      <c r="K431" s="246"/>
      <c r="L431" s="246"/>
      <c r="M431" s="246"/>
      <c r="N431" s="246"/>
      <c r="O431" s="246"/>
      <c r="P431" s="132"/>
    </row>
    <row r="432" spans="1:16" customFormat="1" ht="11.25" customHeight="1" x14ac:dyDescent="0.2">
      <c r="A432" s="272"/>
      <c r="B432" s="278"/>
      <c r="C432" s="279"/>
      <c r="D432" s="250"/>
      <c r="E432" s="246"/>
      <c r="F432" s="246"/>
      <c r="G432" s="246"/>
      <c r="H432" s="246"/>
      <c r="I432" s="246"/>
      <c r="J432" s="246"/>
      <c r="K432" s="246"/>
      <c r="L432" s="246"/>
      <c r="M432" s="246"/>
      <c r="N432" s="246"/>
      <c r="O432" s="246"/>
      <c r="P432" s="132"/>
    </row>
    <row r="433" spans="1:16" customFormat="1" ht="11.25" customHeight="1" x14ac:dyDescent="0.2">
      <c r="A433" s="272"/>
      <c r="B433" s="278"/>
      <c r="C433" s="279"/>
      <c r="D433" s="250"/>
      <c r="E433" s="246"/>
      <c r="F433" s="246"/>
      <c r="G433" s="246"/>
      <c r="H433" s="246"/>
      <c r="I433" s="246"/>
      <c r="J433" s="246"/>
      <c r="K433" s="246"/>
      <c r="L433" s="246"/>
      <c r="M433" s="246"/>
      <c r="N433" s="246"/>
      <c r="O433" s="246"/>
      <c r="P433" s="132"/>
    </row>
    <row r="434" spans="1:16" customFormat="1" ht="11.25" customHeight="1" x14ac:dyDescent="0.2">
      <c r="A434" s="272"/>
      <c r="B434" s="278"/>
      <c r="C434" s="279"/>
      <c r="D434" s="250"/>
      <c r="E434" s="246"/>
      <c r="F434" s="246"/>
      <c r="G434" s="246"/>
      <c r="H434" s="246"/>
      <c r="I434" s="246"/>
      <c r="J434" s="246"/>
      <c r="K434" s="246"/>
      <c r="L434" s="246"/>
      <c r="M434" s="246"/>
      <c r="N434" s="246"/>
      <c r="O434" s="246"/>
      <c r="P434" s="132"/>
    </row>
    <row r="435" spans="1:16" customFormat="1" ht="11.25" customHeight="1" x14ac:dyDescent="0.2">
      <c r="A435" s="272"/>
      <c r="B435" s="278"/>
      <c r="C435" s="279"/>
      <c r="D435" s="250"/>
      <c r="E435" s="246"/>
      <c r="F435" s="246"/>
      <c r="G435" s="246"/>
      <c r="H435" s="246"/>
      <c r="I435" s="246"/>
      <c r="J435" s="246"/>
      <c r="K435" s="246"/>
      <c r="L435" s="246"/>
      <c r="M435" s="246"/>
      <c r="N435" s="246"/>
      <c r="O435" s="246"/>
      <c r="P435" s="132"/>
    </row>
    <row r="436" spans="1:16" customFormat="1" ht="11.25" customHeight="1" x14ac:dyDescent="0.2">
      <c r="A436" s="272"/>
      <c r="B436" s="278"/>
      <c r="C436" s="279"/>
      <c r="D436" s="250"/>
      <c r="E436" s="246"/>
      <c r="F436" s="246"/>
      <c r="G436" s="246"/>
      <c r="H436" s="246"/>
      <c r="I436" s="246"/>
      <c r="J436" s="246"/>
      <c r="K436" s="246"/>
      <c r="L436" s="246"/>
      <c r="M436" s="246"/>
      <c r="N436" s="246"/>
      <c r="O436" s="246"/>
      <c r="P436" s="132"/>
    </row>
    <row r="437" spans="1:16" customFormat="1" ht="11.25" customHeight="1" x14ac:dyDescent="0.2">
      <c r="A437" s="272"/>
      <c r="B437" s="278"/>
      <c r="C437" s="279"/>
      <c r="D437" s="250"/>
      <c r="E437" s="246"/>
      <c r="F437" s="246"/>
      <c r="G437" s="246"/>
      <c r="H437" s="246"/>
      <c r="I437" s="246"/>
      <c r="J437" s="246"/>
      <c r="K437" s="246"/>
      <c r="L437" s="246"/>
      <c r="M437" s="246"/>
      <c r="N437" s="246"/>
      <c r="O437" s="246"/>
      <c r="P437" s="132"/>
    </row>
    <row r="438" spans="1:16" customFormat="1" ht="11.25" customHeight="1" x14ac:dyDescent="0.2">
      <c r="A438" s="272"/>
      <c r="B438" s="278"/>
      <c r="C438" s="279"/>
      <c r="D438" s="250"/>
      <c r="E438" s="246"/>
      <c r="F438" s="246"/>
      <c r="G438" s="246"/>
      <c r="H438" s="246"/>
      <c r="I438" s="246"/>
      <c r="J438" s="246"/>
      <c r="K438" s="246"/>
      <c r="L438" s="246"/>
      <c r="M438" s="246"/>
      <c r="N438" s="246"/>
      <c r="O438" s="246"/>
      <c r="P438" s="132"/>
    </row>
    <row r="439" spans="1:16" customFormat="1" ht="11.25" customHeight="1" x14ac:dyDescent="0.2">
      <c r="A439" s="272"/>
      <c r="B439" s="278"/>
      <c r="C439" s="279"/>
      <c r="D439" s="250"/>
      <c r="E439" s="246"/>
      <c r="F439" s="246"/>
      <c r="G439" s="246"/>
      <c r="H439" s="246"/>
      <c r="I439" s="246"/>
      <c r="J439" s="246"/>
      <c r="K439" s="246"/>
      <c r="L439" s="246"/>
      <c r="M439" s="246"/>
      <c r="N439" s="246"/>
      <c r="O439" s="246"/>
      <c r="P439" s="132"/>
    </row>
    <row r="440" spans="1:16" customFormat="1" ht="11.25" customHeight="1" x14ac:dyDescent="0.2">
      <c r="A440" s="272"/>
      <c r="B440" s="278"/>
      <c r="C440" s="279"/>
      <c r="D440" s="250"/>
      <c r="E440" s="246"/>
      <c r="F440" s="246"/>
      <c r="G440" s="246"/>
      <c r="H440" s="246"/>
      <c r="I440" s="246"/>
      <c r="J440" s="246"/>
      <c r="K440" s="246"/>
      <c r="L440" s="246"/>
      <c r="M440" s="246"/>
      <c r="N440" s="246"/>
      <c r="O440" s="246"/>
      <c r="P440" s="132"/>
    </row>
    <row r="441" spans="1:16" customFormat="1" ht="11.25" customHeight="1" x14ac:dyDescent="0.2">
      <c r="A441" s="272"/>
      <c r="B441" s="278"/>
      <c r="C441" s="279"/>
      <c r="D441" s="250"/>
      <c r="E441" s="246"/>
      <c r="F441" s="246"/>
      <c r="G441" s="246"/>
      <c r="H441" s="246"/>
      <c r="I441" s="246"/>
      <c r="J441" s="246"/>
      <c r="K441" s="246"/>
      <c r="L441" s="246"/>
      <c r="M441" s="246"/>
      <c r="N441" s="246"/>
      <c r="O441" s="246"/>
      <c r="P441" s="132"/>
    </row>
    <row r="442" spans="1:16" customFormat="1" ht="11.25" customHeight="1" x14ac:dyDescent="0.2">
      <c r="A442" s="272"/>
      <c r="B442" s="278"/>
      <c r="C442" s="279"/>
      <c r="D442" s="250"/>
      <c r="E442" s="246"/>
      <c r="F442" s="246"/>
      <c r="G442" s="246"/>
      <c r="H442" s="246"/>
      <c r="I442" s="246"/>
      <c r="J442" s="246"/>
      <c r="K442" s="246"/>
      <c r="L442" s="246"/>
      <c r="M442" s="246"/>
      <c r="N442" s="246"/>
      <c r="O442" s="246"/>
      <c r="P442" s="132"/>
    </row>
    <row r="443" spans="1:16" customFormat="1" ht="11.25" customHeight="1" x14ac:dyDescent="0.2">
      <c r="A443" s="272"/>
      <c r="B443" s="278"/>
      <c r="C443" s="279"/>
      <c r="D443" s="250"/>
      <c r="E443" s="246"/>
      <c r="F443" s="246"/>
      <c r="G443" s="246"/>
      <c r="H443" s="246"/>
      <c r="I443" s="246"/>
      <c r="J443" s="246"/>
      <c r="K443" s="246"/>
      <c r="L443" s="246"/>
      <c r="M443" s="246"/>
      <c r="N443" s="246"/>
      <c r="O443" s="246"/>
      <c r="P443" s="132"/>
    </row>
    <row r="444" spans="1:16" customFormat="1" ht="11.25" customHeight="1" x14ac:dyDescent="0.2">
      <c r="A444" s="272"/>
      <c r="B444" s="278"/>
      <c r="C444" s="279"/>
      <c r="D444" s="250"/>
      <c r="E444" s="246"/>
      <c r="F444" s="246"/>
      <c r="G444" s="246"/>
      <c r="H444" s="246"/>
      <c r="I444" s="246"/>
      <c r="J444" s="246"/>
      <c r="K444" s="246"/>
      <c r="L444" s="246"/>
      <c r="M444" s="246"/>
      <c r="N444" s="246"/>
      <c r="O444" s="246"/>
      <c r="P444" s="132"/>
    </row>
    <row r="445" spans="1:16" customFormat="1" ht="11.25" customHeight="1" x14ac:dyDescent="0.2">
      <c r="A445" s="272"/>
      <c r="B445" s="278"/>
      <c r="C445" s="279"/>
      <c r="D445" s="250"/>
      <c r="E445" s="246"/>
      <c r="F445" s="246"/>
      <c r="G445" s="246"/>
      <c r="H445" s="246"/>
      <c r="I445" s="246"/>
      <c r="J445" s="246"/>
      <c r="K445" s="246"/>
      <c r="L445" s="246"/>
      <c r="M445" s="246"/>
      <c r="N445" s="246"/>
      <c r="O445" s="246"/>
      <c r="P445" s="132"/>
    </row>
    <row r="446" spans="1:16" customFormat="1" ht="11.25" customHeight="1" x14ac:dyDescent="0.2">
      <c r="A446" s="272"/>
      <c r="B446" s="278"/>
      <c r="C446" s="279"/>
      <c r="D446" s="250"/>
      <c r="E446" s="246"/>
      <c r="F446" s="246"/>
      <c r="G446" s="246"/>
      <c r="H446" s="246"/>
      <c r="I446" s="246"/>
      <c r="J446" s="246"/>
      <c r="K446" s="246"/>
      <c r="L446" s="246"/>
      <c r="M446" s="246"/>
      <c r="N446" s="246"/>
      <c r="O446" s="246"/>
      <c r="P446" s="132"/>
    </row>
    <row r="447" spans="1:16" customFormat="1" ht="11.25" customHeight="1" x14ac:dyDescent="0.2">
      <c r="A447" s="272"/>
      <c r="B447" s="278"/>
      <c r="C447" s="279"/>
      <c r="D447" s="250"/>
      <c r="E447" s="246"/>
      <c r="F447" s="246"/>
      <c r="G447" s="246"/>
      <c r="H447" s="246"/>
      <c r="I447" s="246"/>
      <c r="J447" s="246"/>
      <c r="K447" s="246"/>
      <c r="L447" s="246"/>
      <c r="M447" s="246"/>
      <c r="N447" s="246"/>
      <c r="O447" s="246"/>
      <c r="P447" s="132"/>
    </row>
    <row r="448" spans="1:16" customFormat="1" ht="11.25" customHeight="1" x14ac:dyDescent="0.2">
      <c r="A448" s="272"/>
      <c r="B448" s="278"/>
      <c r="C448" s="279"/>
      <c r="D448" s="250"/>
      <c r="E448" s="246"/>
      <c r="F448" s="246"/>
      <c r="G448" s="246"/>
      <c r="H448" s="246"/>
      <c r="I448" s="246"/>
      <c r="J448" s="246"/>
      <c r="K448" s="246"/>
      <c r="L448" s="246"/>
      <c r="M448" s="246"/>
      <c r="N448" s="246"/>
      <c r="O448" s="246"/>
      <c r="P448" s="132"/>
    </row>
    <row r="449" spans="1:16" customFormat="1" ht="11.25" customHeight="1" x14ac:dyDescent="0.2">
      <c r="A449" s="272"/>
      <c r="B449" s="278"/>
      <c r="C449" s="279"/>
      <c r="D449" s="250"/>
      <c r="E449" s="246"/>
      <c r="F449" s="246"/>
      <c r="G449" s="246"/>
      <c r="H449" s="246"/>
      <c r="I449" s="246"/>
      <c r="J449" s="246"/>
      <c r="K449" s="246"/>
      <c r="L449" s="246"/>
      <c r="M449" s="246"/>
      <c r="N449" s="246"/>
      <c r="O449" s="246"/>
      <c r="P449" s="132"/>
    </row>
    <row r="450" spans="1:16" customFormat="1" ht="11.25" customHeight="1" x14ac:dyDescent="0.2">
      <c r="A450" s="272"/>
      <c r="B450" s="278"/>
      <c r="C450" s="279"/>
      <c r="D450" s="250"/>
      <c r="E450" s="246"/>
      <c r="F450" s="246"/>
      <c r="G450" s="246"/>
      <c r="H450" s="246"/>
      <c r="I450" s="246"/>
      <c r="J450" s="246"/>
      <c r="K450" s="246"/>
      <c r="L450" s="246"/>
      <c r="M450" s="246"/>
      <c r="N450" s="246"/>
      <c r="O450" s="246"/>
      <c r="P450" s="132"/>
    </row>
    <row r="451" spans="1:16" customFormat="1" ht="11.25" customHeight="1" x14ac:dyDescent="0.2">
      <c r="A451" s="272"/>
      <c r="B451" s="278"/>
      <c r="C451" s="279"/>
      <c r="D451" s="250"/>
      <c r="E451" s="246"/>
      <c r="F451" s="246"/>
      <c r="G451" s="246"/>
      <c r="H451" s="246"/>
      <c r="I451" s="246"/>
      <c r="J451" s="246"/>
      <c r="K451" s="246"/>
      <c r="L451" s="246"/>
      <c r="M451" s="246"/>
      <c r="N451" s="246"/>
      <c r="O451" s="246"/>
      <c r="P451" s="132"/>
    </row>
    <row r="452" spans="1:16" customFormat="1" ht="11.25" customHeight="1" x14ac:dyDescent="0.2">
      <c r="A452" s="272"/>
      <c r="B452" s="278"/>
      <c r="C452" s="279"/>
      <c r="D452" s="250"/>
      <c r="E452" s="246"/>
      <c r="F452" s="246"/>
      <c r="G452" s="246"/>
      <c r="H452" s="246"/>
      <c r="I452" s="246"/>
      <c r="J452" s="246"/>
      <c r="K452" s="246"/>
      <c r="L452" s="246"/>
      <c r="M452" s="246"/>
      <c r="N452" s="246"/>
      <c r="O452" s="246"/>
      <c r="P452" s="132"/>
    </row>
    <row r="453" spans="1:16" customFormat="1" ht="11.25" customHeight="1" x14ac:dyDescent="0.2">
      <c r="A453" s="272"/>
      <c r="B453" s="278"/>
      <c r="C453" s="279"/>
      <c r="D453" s="250"/>
      <c r="E453" s="246"/>
      <c r="F453" s="246"/>
      <c r="G453" s="246"/>
      <c r="H453" s="246"/>
      <c r="I453" s="246"/>
      <c r="J453" s="246"/>
      <c r="K453" s="246"/>
      <c r="L453" s="246"/>
      <c r="M453" s="246"/>
      <c r="N453" s="246"/>
      <c r="O453" s="246"/>
      <c r="P453" s="132"/>
    </row>
    <row r="454" spans="1:16" customFormat="1" ht="11.25" customHeight="1" x14ac:dyDescent="0.2">
      <c r="A454" s="272"/>
      <c r="B454" s="278"/>
      <c r="C454" s="279"/>
      <c r="D454" s="250"/>
      <c r="E454" s="246"/>
      <c r="F454" s="246"/>
      <c r="G454" s="246"/>
      <c r="H454" s="246"/>
      <c r="I454" s="246"/>
      <c r="J454" s="246"/>
      <c r="K454" s="246"/>
      <c r="L454" s="246"/>
      <c r="M454" s="246"/>
      <c r="N454" s="246"/>
      <c r="O454" s="246"/>
      <c r="P454" s="132"/>
    </row>
    <row r="455" spans="1:16" customFormat="1" ht="11.25" customHeight="1" x14ac:dyDescent="0.2">
      <c r="A455" s="272"/>
      <c r="B455" s="278"/>
      <c r="C455" s="279"/>
      <c r="D455" s="250"/>
      <c r="E455" s="246"/>
      <c r="F455" s="246"/>
      <c r="G455" s="246"/>
      <c r="H455" s="246"/>
      <c r="I455" s="246"/>
      <c r="J455" s="246"/>
      <c r="K455" s="246"/>
      <c r="L455" s="246"/>
      <c r="M455" s="246"/>
      <c r="N455" s="246"/>
      <c r="O455" s="246"/>
      <c r="P455" s="132"/>
    </row>
    <row r="456" spans="1:16" customFormat="1" ht="11.25" customHeight="1" x14ac:dyDescent="0.2">
      <c r="A456" s="272"/>
      <c r="B456" s="278"/>
      <c r="C456" s="279"/>
      <c r="D456" s="250"/>
      <c r="E456" s="246"/>
      <c r="F456" s="246"/>
      <c r="G456" s="246"/>
      <c r="H456" s="246"/>
      <c r="I456" s="246"/>
      <c r="J456" s="246"/>
      <c r="K456" s="246"/>
      <c r="L456" s="246"/>
      <c r="M456" s="246"/>
      <c r="N456" s="246"/>
      <c r="O456" s="246"/>
      <c r="P456" s="132"/>
    </row>
    <row r="457" spans="1:16" customFormat="1" ht="11.25" customHeight="1" x14ac:dyDescent="0.2">
      <c r="A457" s="272"/>
      <c r="B457" s="278"/>
      <c r="C457" s="279"/>
      <c r="D457" s="250"/>
      <c r="E457" s="246"/>
      <c r="F457" s="246"/>
      <c r="G457" s="246"/>
      <c r="H457" s="246"/>
      <c r="I457" s="246"/>
      <c r="J457" s="246"/>
      <c r="K457" s="246"/>
      <c r="L457" s="246"/>
      <c r="M457" s="246"/>
      <c r="N457" s="246"/>
      <c r="O457" s="246"/>
      <c r="P457" s="132"/>
    </row>
    <row r="458" spans="1:16" customFormat="1" ht="11.25" customHeight="1" x14ac:dyDescent="0.2">
      <c r="A458" s="272"/>
      <c r="B458" s="278"/>
      <c r="C458" s="279"/>
      <c r="D458" s="250"/>
      <c r="E458" s="246"/>
      <c r="F458" s="246"/>
      <c r="G458" s="246"/>
      <c r="H458" s="246"/>
      <c r="I458" s="246"/>
      <c r="J458" s="246"/>
      <c r="K458" s="246"/>
      <c r="L458" s="246"/>
      <c r="M458" s="246"/>
      <c r="N458" s="246"/>
      <c r="O458" s="246"/>
      <c r="P458" s="132"/>
    </row>
    <row r="459" spans="1:16" customFormat="1" ht="11.25" customHeight="1" x14ac:dyDescent="0.2">
      <c r="A459" s="272"/>
      <c r="B459" s="278"/>
      <c r="C459" s="279"/>
      <c r="D459" s="250"/>
      <c r="E459" s="246"/>
      <c r="F459" s="246"/>
      <c r="G459" s="246"/>
      <c r="H459" s="246"/>
      <c r="I459" s="246"/>
      <c r="J459" s="246"/>
      <c r="K459" s="246"/>
      <c r="L459" s="246"/>
      <c r="M459" s="246"/>
      <c r="N459" s="246"/>
      <c r="O459" s="246"/>
      <c r="P459" s="132"/>
    </row>
    <row r="460" spans="1:16" customFormat="1" ht="11.25" customHeight="1" x14ac:dyDescent="0.2">
      <c r="A460" s="272"/>
      <c r="B460" s="278"/>
      <c r="C460" s="279"/>
      <c r="D460" s="250"/>
      <c r="E460" s="246"/>
      <c r="F460" s="246"/>
      <c r="G460" s="246"/>
      <c r="H460" s="246"/>
      <c r="I460" s="246"/>
      <c r="J460" s="246"/>
      <c r="K460" s="246"/>
      <c r="L460" s="246"/>
      <c r="M460" s="246"/>
      <c r="N460" s="246"/>
      <c r="O460" s="246"/>
      <c r="P460" s="132"/>
    </row>
    <row r="461" spans="1:16" customFormat="1" ht="11.25" customHeight="1" x14ac:dyDescent="0.2">
      <c r="A461" s="272"/>
      <c r="B461" s="278"/>
      <c r="C461" s="279"/>
      <c r="D461" s="250"/>
      <c r="E461" s="246"/>
      <c r="F461" s="246"/>
      <c r="G461" s="246"/>
      <c r="H461" s="246"/>
      <c r="I461" s="246"/>
      <c r="J461" s="246"/>
      <c r="K461" s="246"/>
      <c r="L461" s="246"/>
      <c r="M461" s="246"/>
      <c r="N461" s="246"/>
      <c r="O461" s="246"/>
      <c r="P461" s="132"/>
    </row>
    <row r="462" spans="1:16" customFormat="1" ht="11.25" customHeight="1" x14ac:dyDescent="0.2">
      <c r="A462" s="272"/>
      <c r="B462" s="278"/>
      <c r="C462" s="279"/>
      <c r="D462" s="250"/>
      <c r="E462" s="246"/>
      <c r="F462" s="246"/>
      <c r="G462" s="246"/>
      <c r="H462" s="246"/>
      <c r="I462" s="246"/>
      <c r="J462" s="246"/>
      <c r="K462" s="246"/>
      <c r="L462" s="246"/>
      <c r="M462" s="246"/>
      <c r="N462" s="246"/>
      <c r="O462" s="246"/>
      <c r="P462" s="132"/>
    </row>
    <row r="463" spans="1:16" customFormat="1" ht="11.25" customHeight="1" x14ac:dyDescent="0.2">
      <c r="A463" s="272"/>
      <c r="B463" s="278"/>
      <c r="C463" s="279"/>
      <c r="D463" s="250"/>
      <c r="E463" s="246"/>
      <c r="F463" s="246"/>
      <c r="G463" s="246"/>
      <c r="H463" s="246"/>
      <c r="I463" s="246"/>
      <c r="J463" s="246"/>
      <c r="K463" s="246"/>
      <c r="L463" s="246"/>
      <c r="M463" s="246"/>
      <c r="N463" s="246"/>
      <c r="O463" s="246"/>
      <c r="P463" s="132"/>
    </row>
    <row r="464" spans="1:16" customFormat="1" ht="11.25" customHeight="1" x14ac:dyDescent="0.2">
      <c r="A464" s="272"/>
      <c r="B464" s="278"/>
      <c r="C464" s="279"/>
      <c r="D464" s="250"/>
      <c r="E464" s="246"/>
      <c r="F464" s="246"/>
      <c r="G464" s="246"/>
      <c r="H464" s="246"/>
      <c r="I464" s="246"/>
      <c r="J464" s="246"/>
      <c r="K464" s="246"/>
      <c r="L464" s="246"/>
      <c r="M464" s="246"/>
      <c r="N464" s="246"/>
      <c r="O464" s="246"/>
      <c r="P464" s="132"/>
    </row>
    <row r="465" spans="1:16" customFormat="1" ht="11.25" customHeight="1" x14ac:dyDescent="0.2">
      <c r="A465" s="272"/>
      <c r="B465" s="278"/>
      <c r="C465" s="279"/>
      <c r="D465" s="250"/>
      <c r="E465" s="246"/>
      <c r="F465" s="246"/>
      <c r="G465" s="246"/>
      <c r="H465" s="246"/>
      <c r="I465" s="246"/>
      <c r="J465" s="246"/>
      <c r="K465" s="246"/>
      <c r="L465" s="246"/>
      <c r="M465" s="246"/>
      <c r="N465" s="246"/>
      <c r="O465" s="246"/>
      <c r="P465" s="132"/>
    </row>
    <row r="466" spans="1:16" customFormat="1" ht="11.25" customHeight="1" x14ac:dyDescent="0.2">
      <c r="A466" s="272"/>
      <c r="B466" s="278"/>
      <c r="C466" s="279"/>
      <c r="D466" s="250"/>
      <c r="E466" s="246"/>
      <c r="F466" s="246"/>
      <c r="G466" s="246"/>
      <c r="H466" s="246"/>
      <c r="I466" s="246"/>
      <c r="J466" s="246"/>
      <c r="K466" s="246"/>
      <c r="L466" s="246"/>
      <c r="M466" s="246"/>
      <c r="N466" s="246"/>
      <c r="O466" s="246"/>
      <c r="P466" s="132"/>
    </row>
    <row r="467" spans="1:16" customFormat="1" ht="11.25" customHeight="1" x14ac:dyDescent="0.2">
      <c r="A467" s="272"/>
      <c r="B467" s="278"/>
      <c r="C467" s="279"/>
      <c r="D467" s="250"/>
      <c r="E467" s="246"/>
      <c r="F467" s="246"/>
      <c r="G467" s="246"/>
      <c r="H467" s="246"/>
      <c r="I467" s="246"/>
      <c r="J467" s="246"/>
      <c r="K467" s="246"/>
      <c r="L467" s="246"/>
      <c r="M467" s="246"/>
      <c r="N467" s="246"/>
      <c r="O467" s="246"/>
      <c r="P467" s="132"/>
    </row>
    <row r="468" spans="1:16" customFormat="1" ht="11.25" customHeight="1" x14ac:dyDescent="0.2">
      <c r="A468" s="272"/>
      <c r="B468" s="278"/>
      <c r="C468" s="279"/>
      <c r="D468" s="250"/>
      <c r="E468" s="246"/>
      <c r="F468" s="246"/>
      <c r="G468" s="246"/>
      <c r="H468" s="246"/>
      <c r="I468" s="246"/>
      <c r="J468" s="246"/>
      <c r="K468" s="246"/>
      <c r="L468" s="246"/>
      <c r="M468" s="246"/>
      <c r="N468" s="246"/>
      <c r="O468" s="246"/>
      <c r="P468" s="132"/>
    </row>
    <row r="469" spans="1:16" customFormat="1" ht="11.25" customHeight="1" x14ac:dyDescent="0.2">
      <c r="A469" s="272"/>
      <c r="B469" s="278"/>
      <c r="C469" s="279"/>
      <c r="D469" s="250"/>
      <c r="E469" s="246"/>
      <c r="F469" s="246"/>
      <c r="G469" s="246"/>
      <c r="H469" s="246"/>
      <c r="I469" s="246"/>
      <c r="J469" s="246"/>
      <c r="K469" s="246"/>
      <c r="L469" s="246"/>
      <c r="M469" s="246"/>
      <c r="N469" s="246"/>
      <c r="O469" s="246"/>
      <c r="P469" s="132"/>
    </row>
    <row r="470" spans="1:16" customFormat="1" ht="11.25" customHeight="1" x14ac:dyDescent="0.2">
      <c r="A470" s="272"/>
      <c r="B470" s="278"/>
      <c r="C470" s="279"/>
      <c r="D470" s="250"/>
      <c r="E470" s="246"/>
      <c r="F470" s="246"/>
      <c r="G470" s="246"/>
      <c r="H470" s="246"/>
      <c r="I470" s="246"/>
      <c r="J470" s="246"/>
      <c r="K470" s="246"/>
      <c r="L470" s="246"/>
      <c r="M470" s="246"/>
      <c r="N470" s="246"/>
      <c r="O470" s="246"/>
      <c r="P470" s="132"/>
    </row>
    <row r="471" spans="1:16" customFormat="1" ht="11.25" customHeight="1" x14ac:dyDescent="0.2">
      <c r="A471" s="272"/>
      <c r="B471" s="278"/>
      <c r="C471" s="279"/>
      <c r="D471" s="250"/>
      <c r="E471" s="246"/>
      <c r="F471" s="246"/>
      <c r="G471" s="246"/>
      <c r="H471" s="246"/>
      <c r="I471" s="246"/>
      <c r="J471" s="246"/>
      <c r="K471" s="246"/>
      <c r="L471" s="246"/>
      <c r="M471" s="246"/>
      <c r="N471" s="246"/>
      <c r="O471" s="246"/>
      <c r="P471" s="132"/>
    </row>
    <row r="472" spans="1:16" customFormat="1" ht="11.25" customHeight="1" x14ac:dyDescent="0.2">
      <c r="A472" s="272"/>
      <c r="B472" s="278"/>
      <c r="C472" s="279"/>
      <c r="D472" s="250"/>
      <c r="E472" s="246"/>
      <c r="F472" s="246"/>
      <c r="G472" s="246"/>
      <c r="H472" s="246"/>
      <c r="I472" s="246"/>
      <c r="J472" s="246"/>
      <c r="K472" s="246"/>
      <c r="L472" s="246"/>
      <c r="M472" s="246"/>
      <c r="N472" s="246"/>
      <c r="O472" s="246"/>
      <c r="P472" s="132"/>
    </row>
    <row r="473" spans="1:16" customFormat="1" ht="11.25" customHeight="1" x14ac:dyDescent="0.2">
      <c r="A473" s="272"/>
      <c r="B473" s="278"/>
      <c r="C473" s="279"/>
      <c r="D473" s="250"/>
      <c r="E473" s="246"/>
      <c r="F473" s="246"/>
      <c r="G473" s="246"/>
      <c r="H473" s="246"/>
      <c r="I473" s="246"/>
      <c r="J473" s="246"/>
      <c r="K473" s="246"/>
      <c r="L473" s="246"/>
      <c r="M473" s="246"/>
      <c r="N473" s="246"/>
      <c r="O473" s="246"/>
      <c r="P473" s="132"/>
    </row>
    <row r="474" spans="1:16" customFormat="1" ht="11.25" customHeight="1" x14ac:dyDescent="0.2">
      <c r="A474" s="272"/>
      <c r="B474" s="278"/>
      <c r="C474" s="279"/>
      <c r="D474" s="250"/>
      <c r="E474" s="246"/>
      <c r="F474" s="246"/>
      <c r="G474" s="246"/>
      <c r="H474" s="246"/>
      <c r="I474" s="246"/>
      <c r="J474" s="246"/>
      <c r="K474" s="246"/>
      <c r="L474" s="246"/>
      <c r="M474" s="246"/>
      <c r="N474" s="246"/>
      <c r="O474" s="246"/>
      <c r="P474" s="132"/>
    </row>
    <row r="475" spans="1:16" customFormat="1" ht="11.25" customHeight="1" x14ac:dyDescent="0.2">
      <c r="A475" s="272"/>
      <c r="B475" s="278"/>
      <c r="C475" s="279"/>
      <c r="D475" s="250"/>
      <c r="E475" s="246"/>
      <c r="F475" s="246"/>
      <c r="G475" s="246"/>
      <c r="H475" s="246"/>
      <c r="I475" s="246"/>
      <c r="J475" s="246"/>
      <c r="K475" s="246"/>
      <c r="L475" s="246"/>
      <c r="M475" s="246"/>
      <c r="N475" s="246"/>
      <c r="O475" s="246"/>
      <c r="P475" s="132"/>
    </row>
    <row r="476" spans="1:16" customFormat="1" ht="11.25" customHeight="1" x14ac:dyDescent="0.2">
      <c r="A476" s="272"/>
      <c r="B476" s="278"/>
      <c r="C476" s="279"/>
      <c r="D476" s="250"/>
      <c r="E476" s="246"/>
      <c r="F476" s="246"/>
      <c r="G476" s="246"/>
      <c r="H476" s="246"/>
      <c r="I476" s="246"/>
      <c r="J476" s="246"/>
      <c r="K476" s="246"/>
      <c r="L476" s="246"/>
      <c r="M476" s="246"/>
      <c r="N476" s="246"/>
      <c r="O476" s="246"/>
      <c r="P476" s="132"/>
    </row>
    <row r="477" spans="1:16" customFormat="1" ht="11.25" customHeight="1" x14ac:dyDescent="0.2">
      <c r="A477" s="272"/>
      <c r="B477" s="278"/>
      <c r="C477" s="279"/>
      <c r="D477" s="250"/>
      <c r="E477" s="246"/>
      <c r="F477" s="246"/>
      <c r="G477" s="246"/>
      <c r="H477" s="246"/>
      <c r="I477" s="246"/>
      <c r="J477" s="246"/>
      <c r="K477" s="246"/>
      <c r="L477" s="246"/>
      <c r="M477" s="246"/>
      <c r="N477" s="246"/>
      <c r="O477" s="246"/>
      <c r="P477" s="132"/>
    </row>
    <row r="478" spans="1:16" customFormat="1" ht="11.25" customHeight="1" x14ac:dyDescent="0.2">
      <c r="A478" s="272"/>
      <c r="B478" s="278"/>
      <c r="C478" s="279"/>
      <c r="D478" s="250"/>
      <c r="E478" s="246"/>
      <c r="F478" s="246"/>
      <c r="G478" s="246"/>
      <c r="H478" s="246"/>
      <c r="I478" s="246"/>
      <c r="J478" s="246"/>
      <c r="K478" s="246"/>
      <c r="L478" s="246"/>
      <c r="M478" s="246"/>
      <c r="N478" s="246"/>
      <c r="O478" s="246"/>
      <c r="P478" s="132"/>
    </row>
    <row r="479" spans="1:16" customFormat="1" ht="11.25" customHeight="1" x14ac:dyDescent="0.2">
      <c r="A479" s="272"/>
      <c r="B479" s="278"/>
      <c r="C479" s="279"/>
      <c r="D479" s="250"/>
      <c r="E479" s="246"/>
      <c r="F479" s="246"/>
      <c r="G479" s="246"/>
      <c r="H479" s="246"/>
      <c r="I479" s="246"/>
      <c r="J479" s="246"/>
      <c r="K479" s="246"/>
      <c r="L479" s="246"/>
      <c r="M479" s="246"/>
      <c r="N479" s="246"/>
      <c r="O479" s="246"/>
      <c r="P479" s="132"/>
    </row>
    <row r="480" spans="1:16" customFormat="1" ht="11.25" customHeight="1" x14ac:dyDescent="0.2">
      <c r="A480" s="272"/>
      <c r="B480" s="278"/>
      <c r="C480" s="279"/>
      <c r="D480" s="250"/>
      <c r="E480" s="246"/>
      <c r="F480" s="246"/>
      <c r="G480" s="246"/>
      <c r="H480" s="246"/>
      <c r="I480" s="246"/>
      <c r="J480" s="246"/>
      <c r="K480" s="246"/>
      <c r="L480" s="246"/>
      <c r="M480" s="246"/>
      <c r="N480" s="246"/>
      <c r="O480" s="246"/>
      <c r="P480" s="132"/>
    </row>
    <row r="481" spans="1:16" customFormat="1" ht="11.25" customHeight="1" x14ac:dyDescent="0.2">
      <c r="A481" s="272"/>
      <c r="B481" s="278"/>
      <c r="C481" s="279"/>
      <c r="D481" s="250"/>
      <c r="E481" s="246"/>
      <c r="F481" s="246"/>
      <c r="G481" s="246"/>
      <c r="H481" s="246"/>
      <c r="I481" s="246"/>
      <c r="J481" s="246"/>
      <c r="K481" s="246"/>
      <c r="L481" s="246"/>
      <c r="M481" s="246"/>
      <c r="N481" s="246"/>
      <c r="O481" s="246"/>
      <c r="P481" s="132"/>
    </row>
    <row r="482" spans="1:16" customFormat="1" ht="11.25" customHeight="1" x14ac:dyDescent="0.2">
      <c r="A482" s="272"/>
      <c r="B482" s="278"/>
      <c r="C482" s="279"/>
      <c r="D482" s="250"/>
      <c r="E482" s="246"/>
      <c r="F482" s="246"/>
      <c r="G482" s="246"/>
      <c r="H482" s="246"/>
      <c r="I482" s="246"/>
      <c r="J482" s="246"/>
      <c r="K482" s="246"/>
      <c r="L482" s="246"/>
      <c r="M482" s="246"/>
      <c r="N482" s="246"/>
      <c r="O482" s="246"/>
      <c r="P482" s="132"/>
    </row>
    <row r="483" spans="1:16" customFormat="1" ht="11.25" customHeight="1" x14ac:dyDescent="0.2">
      <c r="A483" s="272"/>
      <c r="B483" s="278"/>
      <c r="C483" s="279"/>
      <c r="D483" s="250"/>
      <c r="E483" s="246"/>
      <c r="F483" s="246"/>
      <c r="G483" s="246"/>
      <c r="H483" s="246"/>
      <c r="I483" s="246"/>
      <c r="J483" s="246"/>
      <c r="K483" s="246"/>
      <c r="L483" s="246"/>
      <c r="M483" s="246"/>
      <c r="N483" s="246"/>
      <c r="O483" s="246"/>
      <c r="P483" s="132"/>
    </row>
    <row r="484" spans="1:16" customFormat="1" ht="11.25" customHeight="1" x14ac:dyDescent="0.2">
      <c r="A484" s="272"/>
      <c r="B484" s="278"/>
      <c r="C484" s="279"/>
      <c r="D484" s="250"/>
      <c r="E484" s="246"/>
      <c r="F484" s="246"/>
      <c r="G484" s="246"/>
      <c r="H484" s="246"/>
      <c r="I484" s="246"/>
      <c r="J484" s="246"/>
      <c r="K484" s="246"/>
      <c r="L484" s="246"/>
      <c r="M484" s="246"/>
      <c r="N484" s="246"/>
      <c r="O484" s="246"/>
      <c r="P484" s="132"/>
    </row>
    <row r="485" spans="1:16" customFormat="1" ht="11.25" customHeight="1" x14ac:dyDescent="0.2">
      <c r="A485" s="272"/>
      <c r="B485" s="278"/>
      <c r="C485" s="279"/>
      <c r="D485" s="250"/>
      <c r="E485" s="246"/>
      <c r="F485" s="246"/>
      <c r="G485" s="246"/>
      <c r="H485" s="246"/>
      <c r="I485" s="246"/>
      <c r="J485" s="246"/>
      <c r="K485" s="246"/>
      <c r="L485" s="246"/>
      <c r="M485" s="246"/>
      <c r="N485" s="246"/>
      <c r="O485" s="246"/>
      <c r="P485" s="132"/>
    </row>
    <row r="486" spans="1:16" customFormat="1" ht="11.25" customHeight="1" x14ac:dyDescent="0.2">
      <c r="A486" s="272"/>
      <c r="B486" s="278"/>
      <c r="C486" s="279"/>
      <c r="D486" s="250"/>
      <c r="E486" s="246"/>
      <c r="F486" s="246"/>
      <c r="G486" s="246"/>
      <c r="H486" s="246"/>
      <c r="I486" s="246"/>
      <c r="J486" s="246"/>
      <c r="K486" s="246"/>
      <c r="L486" s="246"/>
      <c r="M486" s="246"/>
      <c r="N486" s="246"/>
      <c r="O486" s="246"/>
      <c r="P486" s="132"/>
    </row>
    <row r="487" spans="1:16" customFormat="1" ht="11.25" customHeight="1" x14ac:dyDescent="0.2">
      <c r="A487" s="272"/>
      <c r="B487" s="278"/>
      <c r="C487" s="279"/>
      <c r="D487" s="250"/>
      <c r="E487" s="246"/>
      <c r="F487" s="246"/>
      <c r="G487" s="246"/>
      <c r="H487" s="246"/>
      <c r="I487" s="246"/>
      <c r="J487" s="246"/>
      <c r="K487" s="246"/>
      <c r="L487" s="246"/>
      <c r="M487" s="246"/>
      <c r="N487" s="246"/>
      <c r="O487" s="246"/>
      <c r="P487" s="132"/>
    </row>
    <row r="488" spans="1:16" customFormat="1" ht="11.25" customHeight="1" x14ac:dyDescent="0.2">
      <c r="A488" s="272"/>
      <c r="B488" s="278"/>
      <c r="C488" s="279"/>
      <c r="D488" s="250"/>
      <c r="E488" s="246"/>
      <c r="F488" s="246"/>
      <c r="G488" s="246"/>
      <c r="H488" s="246"/>
      <c r="I488" s="246"/>
      <c r="J488" s="246"/>
      <c r="K488" s="246"/>
      <c r="L488" s="246"/>
      <c r="M488" s="246"/>
      <c r="N488" s="246"/>
      <c r="O488" s="246"/>
      <c r="P488" s="132"/>
    </row>
    <row r="489" spans="1:16" customFormat="1" ht="11.25" customHeight="1" x14ac:dyDescent="0.2">
      <c r="A489" s="272"/>
      <c r="B489" s="278"/>
      <c r="C489" s="279"/>
      <c r="D489" s="250"/>
      <c r="E489" s="246"/>
      <c r="F489" s="246"/>
      <c r="G489" s="246"/>
      <c r="H489" s="246"/>
      <c r="I489" s="246"/>
      <c r="J489" s="246"/>
      <c r="K489" s="246"/>
      <c r="L489" s="246"/>
      <c r="M489" s="246"/>
      <c r="N489" s="246"/>
      <c r="O489" s="246"/>
      <c r="P489" s="132"/>
    </row>
    <row r="490" spans="1:16" customFormat="1" ht="11.25" customHeight="1" x14ac:dyDescent="0.2">
      <c r="A490" s="272"/>
      <c r="B490" s="278"/>
      <c r="C490" s="279"/>
      <c r="D490" s="250"/>
      <c r="E490" s="246"/>
      <c r="F490" s="246"/>
      <c r="G490" s="246"/>
      <c r="H490" s="246"/>
      <c r="I490" s="246"/>
      <c r="J490" s="246"/>
      <c r="K490" s="246"/>
      <c r="L490" s="246"/>
      <c r="M490" s="246"/>
      <c r="N490" s="246"/>
      <c r="O490" s="246"/>
      <c r="P490" s="132"/>
    </row>
    <row r="491" spans="1:16" customFormat="1" ht="11.25" customHeight="1" x14ac:dyDescent="0.2">
      <c r="A491" s="272"/>
      <c r="B491" s="278"/>
      <c r="C491" s="279"/>
      <c r="D491" s="250"/>
      <c r="E491" s="246"/>
      <c r="F491" s="246"/>
      <c r="G491" s="246"/>
      <c r="H491" s="246"/>
      <c r="I491" s="246"/>
      <c r="J491" s="246"/>
      <c r="K491" s="246"/>
      <c r="L491" s="246"/>
      <c r="M491" s="246"/>
      <c r="N491" s="246"/>
      <c r="O491" s="246"/>
      <c r="P491" s="132"/>
    </row>
    <row r="492" spans="1:16" customFormat="1" ht="11.25" customHeight="1" x14ac:dyDescent="0.2">
      <c r="A492" s="272"/>
      <c r="B492" s="278"/>
      <c r="C492" s="279"/>
      <c r="D492" s="250"/>
      <c r="E492" s="246"/>
      <c r="F492" s="246"/>
      <c r="G492" s="246"/>
      <c r="H492" s="246"/>
      <c r="I492" s="246"/>
      <c r="J492" s="246"/>
      <c r="K492" s="246"/>
      <c r="L492" s="246"/>
      <c r="M492" s="246"/>
      <c r="N492" s="246"/>
      <c r="O492" s="246"/>
      <c r="P492" s="132"/>
    </row>
    <row r="493" spans="1:16" customFormat="1" ht="11.25" customHeight="1" x14ac:dyDescent="0.2">
      <c r="A493" s="272"/>
      <c r="B493" s="278"/>
      <c r="C493" s="279"/>
      <c r="D493" s="250"/>
      <c r="E493" s="246"/>
      <c r="F493" s="246"/>
      <c r="G493" s="246"/>
      <c r="H493" s="246"/>
      <c r="I493" s="246"/>
      <c r="J493" s="246"/>
      <c r="K493" s="246"/>
      <c r="L493" s="246"/>
      <c r="M493" s="246"/>
      <c r="N493" s="246"/>
      <c r="O493" s="246"/>
      <c r="P493" s="132"/>
    </row>
    <row r="494" spans="1:16" customFormat="1" ht="11.25" customHeight="1" x14ac:dyDescent="0.2">
      <c r="A494" s="272"/>
      <c r="B494" s="278"/>
      <c r="C494" s="279"/>
      <c r="D494" s="250"/>
      <c r="E494" s="246"/>
      <c r="F494" s="246"/>
      <c r="G494" s="246"/>
      <c r="H494" s="246"/>
      <c r="I494" s="246"/>
      <c r="J494" s="246"/>
      <c r="K494" s="246"/>
      <c r="L494" s="246"/>
      <c r="M494" s="246"/>
      <c r="N494" s="246"/>
      <c r="O494" s="246"/>
      <c r="P494" s="132"/>
    </row>
    <row r="495" spans="1:16" customFormat="1" ht="11.25" customHeight="1" x14ac:dyDescent="0.2">
      <c r="A495" s="272"/>
      <c r="B495" s="278"/>
      <c r="C495" s="279"/>
      <c r="D495" s="250"/>
      <c r="E495" s="246"/>
      <c r="F495" s="246"/>
      <c r="G495" s="246"/>
      <c r="H495" s="246"/>
      <c r="I495" s="246"/>
      <c r="J495" s="246"/>
      <c r="K495" s="246"/>
      <c r="L495" s="246"/>
      <c r="M495" s="246"/>
      <c r="N495" s="246"/>
      <c r="O495" s="246"/>
      <c r="P495" s="132"/>
    </row>
    <row r="496" spans="1:16" customFormat="1" ht="11.25" customHeight="1" x14ac:dyDescent="0.2">
      <c r="A496" s="272"/>
      <c r="B496" s="278"/>
      <c r="C496" s="279"/>
      <c r="D496" s="250"/>
      <c r="E496" s="246"/>
      <c r="F496" s="246"/>
      <c r="G496" s="246"/>
      <c r="H496" s="246"/>
      <c r="I496" s="246"/>
      <c r="J496" s="246"/>
      <c r="K496" s="246"/>
      <c r="L496" s="246"/>
      <c r="M496" s="246"/>
      <c r="N496" s="246"/>
      <c r="O496" s="246"/>
      <c r="P496" s="132"/>
    </row>
    <row r="497" spans="1:16" customFormat="1" ht="11.25" customHeight="1" x14ac:dyDescent="0.2">
      <c r="A497" s="272"/>
      <c r="B497" s="278"/>
      <c r="C497" s="279"/>
      <c r="D497" s="250"/>
      <c r="E497" s="246"/>
      <c r="F497" s="246"/>
      <c r="G497" s="246"/>
      <c r="H497" s="246"/>
      <c r="I497" s="246"/>
      <c r="J497" s="246"/>
      <c r="K497" s="246"/>
      <c r="L497" s="246"/>
      <c r="M497" s="246"/>
      <c r="N497" s="246"/>
      <c r="O497" s="246"/>
      <c r="P497" s="132"/>
    </row>
    <row r="498" spans="1:16" customFormat="1" ht="11.25" customHeight="1" x14ac:dyDescent="0.2">
      <c r="A498" s="272"/>
      <c r="B498" s="278"/>
      <c r="C498" s="279"/>
      <c r="D498" s="250"/>
      <c r="E498" s="246"/>
      <c r="F498" s="246"/>
      <c r="G498" s="246"/>
      <c r="H498" s="246"/>
      <c r="I498" s="246"/>
      <c r="J498" s="246"/>
      <c r="K498" s="246"/>
      <c r="L498" s="246"/>
      <c r="M498" s="246"/>
      <c r="N498" s="246"/>
      <c r="O498" s="246"/>
      <c r="P498" s="132"/>
    </row>
    <row r="499" spans="1:16" customFormat="1" ht="11.25" customHeight="1" x14ac:dyDescent="0.2">
      <c r="A499" s="272"/>
      <c r="B499" s="278"/>
      <c r="C499" s="279"/>
      <c r="D499" s="250"/>
      <c r="E499" s="246"/>
      <c r="F499" s="246"/>
      <c r="G499" s="246"/>
      <c r="H499" s="246"/>
      <c r="I499" s="246"/>
      <c r="J499" s="246"/>
      <c r="K499" s="246"/>
      <c r="L499" s="246"/>
      <c r="M499" s="246"/>
      <c r="N499" s="246"/>
      <c r="O499" s="246"/>
      <c r="P499" s="132"/>
    </row>
    <row r="500" spans="1:16" customFormat="1" ht="11.25" customHeight="1" x14ac:dyDescent="0.2">
      <c r="A500" s="272"/>
      <c r="B500" s="278"/>
      <c r="C500" s="279"/>
      <c r="D500" s="250"/>
      <c r="E500" s="246"/>
      <c r="F500" s="246"/>
      <c r="G500" s="246"/>
      <c r="H500" s="246"/>
      <c r="I500" s="246"/>
      <c r="J500" s="246"/>
      <c r="K500" s="246"/>
      <c r="L500" s="246"/>
      <c r="M500" s="246"/>
      <c r="N500" s="246"/>
      <c r="O500" s="246"/>
      <c r="P500" s="132"/>
    </row>
    <row r="501" spans="1:16" customFormat="1" ht="11.25" customHeight="1" x14ac:dyDescent="0.2">
      <c r="A501" s="272"/>
      <c r="B501" s="278"/>
      <c r="C501" s="279"/>
      <c r="D501" s="250"/>
      <c r="E501" s="246"/>
      <c r="F501" s="246"/>
      <c r="G501" s="246"/>
      <c r="H501" s="246"/>
      <c r="I501" s="246"/>
      <c r="J501" s="246"/>
      <c r="K501" s="246"/>
      <c r="L501" s="246"/>
      <c r="M501" s="246"/>
      <c r="N501" s="246"/>
      <c r="O501" s="246"/>
      <c r="P501" s="132"/>
    </row>
    <row r="502" spans="1:16" customFormat="1" ht="11.25" customHeight="1" x14ac:dyDescent="0.2">
      <c r="A502" s="272"/>
      <c r="B502" s="278"/>
      <c r="C502" s="279"/>
      <c r="D502" s="250"/>
      <c r="E502" s="246"/>
      <c r="F502" s="246"/>
      <c r="G502" s="246"/>
      <c r="H502" s="246"/>
      <c r="I502" s="246"/>
      <c r="J502" s="246"/>
      <c r="K502" s="246"/>
      <c r="L502" s="246"/>
      <c r="M502" s="246"/>
      <c r="N502" s="246"/>
      <c r="O502" s="246"/>
      <c r="P502" s="132"/>
    </row>
    <row r="503" spans="1:16" customFormat="1" ht="11.25" customHeight="1" x14ac:dyDescent="0.2">
      <c r="A503" s="272"/>
      <c r="B503" s="278"/>
      <c r="C503" s="279"/>
      <c r="D503" s="250"/>
      <c r="E503" s="246"/>
      <c r="F503" s="246"/>
      <c r="G503" s="246"/>
      <c r="H503" s="246"/>
      <c r="I503" s="246"/>
      <c r="J503" s="246"/>
      <c r="K503" s="246"/>
      <c r="L503" s="246"/>
      <c r="M503" s="246"/>
      <c r="N503" s="246"/>
      <c r="O503" s="246"/>
      <c r="P503" s="132"/>
    </row>
    <row r="504" spans="1:16" customFormat="1" ht="11.25" customHeight="1" x14ac:dyDescent="0.2">
      <c r="A504" s="272"/>
      <c r="B504" s="278"/>
      <c r="C504" s="279"/>
      <c r="D504" s="250"/>
      <c r="E504" s="246"/>
      <c r="F504" s="246"/>
      <c r="G504" s="246"/>
      <c r="H504" s="246"/>
      <c r="I504" s="246"/>
      <c r="J504" s="246"/>
      <c r="K504" s="246"/>
      <c r="L504" s="246"/>
      <c r="M504" s="246"/>
      <c r="N504" s="246"/>
      <c r="O504" s="246"/>
      <c r="P504" s="132"/>
    </row>
    <row r="505" spans="1:16" customFormat="1" ht="11.25" customHeight="1" x14ac:dyDescent="0.2">
      <c r="A505" s="272"/>
      <c r="B505" s="278"/>
      <c r="C505" s="279"/>
      <c r="D505" s="250"/>
      <c r="E505" s="246"/>
      <c r="F505" s="246"/>
      <c r="G505" s="246"/>
      <c r="H505" s="246"/>
      <c r="I505" s="246"/>
      <c r="J505" s="246"/>
      <c r="K505" s="246"/>
      <c r="L505" s="246"/>
      <c r="M505" s="246"/>
      <c r="N505" s="246"/>
      <c r="O505" s="246"/>
      <c r="P505" s="132"/>
    </row>
    <row r="506" spans="1:16" customFormat="1" ht="11.25" customHeight="1" x14ac:dyDescent="0.2">
      <c r="A506" s="272"/>
      <c r="B506" s="278"/>
      <c r="C506" s="279"/>
      <c r="D506" s="250"/>
      <c r="E506" s="246"/>
      <c r="F506" s="246"/>
      <c r="G506" s="246"/>
      <c r="H506" s="246"/>
      <c r="I506" s="246"/>
      <c r="J506" s="246"/>
      <c r="K506" s="246"/>
      <c r="L506" s="246"/>
      <c r="M506" s="246"/>
      <c r="N506" s="246"/>
      <c r="O506" s="246"/>
      <c r="P506" s="132"/>
    </row>
    <row r="507" spans="1:16" customFormat="1" ht="11.25" customHeight="1" x14ac:dyDescent="0.2">
      <c r="A507" s="272"/>
      <c r="B507" s="278"/>
      <c r="C507" s="279"/>
      <c r="D507" s="250"/>
      <c r="E507" s="246"/>
      <c r="F507" s="246"/>
      <c r="G507" s="246"/>
      <c r="H507" s="246"/>
      <c r="I507" s="246"/>
      <c r="J507" s="246"/>
      <c r="K507" s="246"/>
      <c r="L507" s="246"/>
      <c r="M507" s="246"/>
      <c r="N507" s="246"/>
      <c r="O507" s="246"/>
      <c r="P507" s="132"/>
    </row>
    <row r="508" spans="1:16" customFormat="1" ht="11.25" customHeight="1" x14ac:dyDescent="0.2">
      <c r="A508" s="272"/>
      <c r="B508" s="278"/>
      <c r="C508" s="279"/>
      <c r="D508" s="250"/>
      <c r="E508" s="246"/>
      <c r="F508" s="246"/>
      <c r="G508" s="246"/>
      <c r="H508" s="246"/>
      <c r="I508" s="246"/>
      <c r="J508" s="246"/>
      <c r="K508" s="246"/>
      <c r="L508" s="246"/>
      <c r="M508" s="246"/>
      <c r="N508" s="246"/>
      <c r="O508" s="246"/>
      <c r="P508" s="132"/>
    </row>
    <row r="509" spans="1:16" customFormat="1" ht="11.25" customHeight="1" x14ac:dyDescent="0.2">
      <c r="A509" s="272"/>
      <c r="B509" s="278"/>
      <c r="C509" s="279"/>
      <c r="D509" s="250"/>
      <c r="E509" s="246"/>
      <c r="F509" s="246"/>
      <c r="G509" s="246"/>
      <c r="H509" s="246"/>
      <c r="I509" s="246"/>
      <c r="J509" s="246"/>
      <c r="K509" s="246"/>
      <c r="L509" s="246"/>
      <c r="M509" s="246"/>
      <c r="N509" s="246"/>
      <c r="O509" s="246"/>
      <c r="P509" s="132"/>
    </row>
    <row r="510" spans="1:16" customFormat="1" ht="11.25" customHeight="1" x14ac:dyDescent="0.2">
      <c r="A510" s="272"/>
      <c r="B510" s="278"/>
      <c r="C510" s="279"/>
      <c r="D510" s="250"/>
      <c r="E510" s="246"/>
      <c r="F510" s="246"/>
      <c r="G510" s="246"/>
      <c r="H510" s="246"/>
      <c r="I510" s="246"/>
      <c r="J510" s="246"/>
      <c r="K510" s="246"/>
      <c r="L510" s="246"/>
      <c r="M510" s="246"/>
      <c r="N510" s="246"/>
      <c r="O510" s="246"/>
      <c r="P510" s="132"/>
    </row>
    <row r="511" spans="1:16" customFormat="1" ht="11.25" customHeight="1" x14ac:dyDescent="0.2">
      <c r="A511" s="272"/>
      <c r="B511" s="278"/>
      <c r="C511" s="279"/>
      <c r="D511" s="250"/>
      <c r="E511" s="246"/>
      <c r="F511" s="246"/>
      <c r="G511" s="246"/>
      <c r="H511" s="246"/>
      <c r="I511" s="246"/>
      <c r="J511" s="246"/>
      <c r="K511" s="246"/>
      <c r="L511" s="246"/>
      <c r="M511" s="246"/>
      <c r="N511" s="246"/>
      <c r="O511" s="246"/>
      <c r="P511" s="132"/>
    </row>
    <row r="512" spans="1:16" customFormat="1" ht="11.25" customHeight="1" x14ac:dyDescent="0.2">
      <c r="A512" s="272"/>
      <c r="B512" s="278"/>
      <c r="C512" s="279"/>
      <c r="D512" s="250"/>
      <c r="E512" s="246"/>
      <c r="F512" s="246"/>
      <c r="G512" s="246"/>
      <c r="H512" s="246"/>
      <c r="I512" s="246"/>
      <c r="J512" s="246"/>
      <c r="K512" s="246"/>
      <c r="L512" s="246"/>
      <c r="M512" s="246"/>
      <c r="N512" s="246"/>
      <c r="O512" s="246"/>
      <c r="P512" s="132"/>
    </row>
    <row r="513" spans="1:16" customFormat="1" ht="11.25" customHeight="1" x14ac:dyDescent="0.2">
      <c r="A513" s="272"/>
      <c r="B513" s="278"/>
      <c r="C513" s="279"/>
      <c r="D513" s="250"/>
      <c r="E513" s="246"/>
      <c r="F513" s="246"/>
      <c r="G513" s="246"/>
      <c r="H513" s="246"/>
      <c r="I513" s="246"/>
      <c r="J513" s="246"/>
      <c r="K513" s="246"/>
      <c r="L513" s="246"/>
      <c r="M513" s="246"/>
      <c r="N513" s="246"/>
      <c r="O513" s="246"/>
      <c r="P513" s="132"/>
    </row>
    <row r="514" spans="1:16" customFormat="1" ht="11.25" customHeight="1" x14ac:dyDescent="0.2">
      <c r="A514" s="272"/>
      <c r="B514" s="278"/>
      <c r="C514" s="279"/>
      <c r="D514" s="250"/>
      <c r="E514" s="246"/>
      <c r="F514" s="246"/>
      <c r="G514" s="246"/>
      <c r="H514" s="246"/>
      <c r="I514" s="246"/>
      <c r="J514" s="246"/>
      <c r="K514" s="246"/>
      <c r="L514" s="246"/>
      <c r="M514" s="246"/>
      <c r="N514" s="246"/>
      <c r="O514" s="246"/>
      <c r="P514" s="132"/>
    </row>
    <row r="515" spans="1:16" customFormat="1" ht="11.25" customHeight="1" x14ac:dyDescent="0.2">
      <c r="A515" s="272"/>
      <c r="B515" s="278"/>
      <c r="C515" s="279"/>
      <c r="D515" s="250"/>
      <c r="E515" s="246"/>
      <c r="F515" s="246"/>
      <c r="G515" s="246"/>
      <c r="H515" s="246"/>
      <c r="I515" s="246"/>
      <c r="J515" s="246"/>
      <c r="K515" s="246"/>
      <c r="L515" s="246"/>
      <c r="M515" s="246"/>
      <c r="N515" s="246"/>
      <c r="O515" s="246"/>
      <c r="P515" s="132"/>
    </row>
    <row r="516" spans="1:16" customFormat="1" ht="11.25" customHeight="1" x14ac:dyDescent="0.2">
      <c r="A516" s="272"/>
      <c r="B516" s="278"/>
      <c r="C516" s="279"/>
      <c r="D516" s="250"/>
      <c r="E516" s="246"/>
      <c r="F516" s="246"/>
      <c r="G516" s="246"/>
      <c r="H516" s="246"/>
      <c r="I516" s="246"/>
      <c r="J516" s="246"/>
      <c r="K516" s="246"/>
      <c r="L516" s="246"/>
      <c r="M516" s="246"/>
      <c r="N516" s="246"/>
      <c r="O516" s="246"/>
      <c r="P516" s="132"/>
    </row>
    <row r="517" spans="1:16" customFormat="1" ht="11.25" customHeight="1" x14ac:dyDescent="0.2">
      <c r="A517" s="272"/>
      <c r="B517" s="278"/>
      <c r="C517" s="279"/>
      <c r="D517" s="250"/>
      <c r="E517" s="246"/>
      <c r="F517" s="246"/>
      <c r="G517" s="246"/>
      <c r="H517" s="246"/>
      <c r="I517" s="246"/>
      <c r="J517" s="246"/>
      <c r="K517" s="246"/>
      <c r="L517" s="246"/>
      <c r="M517" s="246"/>
      <c r="N517" s="246"/>
      <c r="O517" s="246"/>
      <c r="P517" s="132"/>
    </row>
    <row r="518" spans="1:16" customFormat="1" ht="11.25" customHeight="1" x14ac:dyDescent="0.2">
      <c r="A518" s="272"/>
      <c r="B518" s="278"/>
      <c r="C518" s="279"/>
      <c r="D518" s="250"/>
      <c r="E518" s="246"/>
      <c r="F518" s="246"/>
      <c r="G518" s="246"/>
      <c r="H518" s="246"/>
      <c r="I518" s="246"/>
      <c r="J518" s="246"/>
      <c r="K518" s="246"/>
      <c r="L518" s="246"/>
      <c r="M518" s="246"/>
      <c r="N518" s="246"/>
      <c r="O518" s="246"/>
      <c r="P518" s="132"/>
    </row>
    <row r="519" spans="1:16" customFormat="1" ht="11.25" customHeight="1" x14ac:dyDescent="0.2">
      <c r="A519" s="272"/>
      <c r="B519" s="278"/>
      <c r="C519" s="279"/>
      <c r="D519" s="250"/>
      <c r="E519" s="246"/>
      <c r="F519" s="246"/>
      <c r="G519" s="246"/>
      <c r="H519" s="246"/>
      <c r="I519" s="246"/>
      <c r="J519" s="246"/>
      <c r="K519" s="246"/>
      <c r="L519" s="246"/>
      <c r="M519" s="246"/>
      <c r="N519" s="246"/>
      <c r="O519" s="246"/>
      <c r="P519" s="132"/>
    </row>
    <row r="520" spans="1:16" customFormat="1" ht="11.25" customHeight="1" x14ac:dyDescent="0.2">
      <c r="A520" s="272"/>
      <c r="B520" s="278"/>
      <c r="C520" s="279"/>
      <c r="D520" s="250"/>
      <c r="E520" s="246"/>
      <c r="F520" s="246"/>
      <c r="G520" s="246"/>
      <c r="H520" s="246"/>
      <c r="I520" s="246"/>
      <c r="J520" s="246"/>
      <c r="K520" s="246"/>
      <c r="L520" s="246"/>
      <c r="M520" s="246"/>
      <c r="N520" s="246"/>
      <c r="O520" s="246"/>
      <c r="P520" s="132"/>
    </row>
    <row r="521" spans="1:16" customFormat="1" ht="11.25" customHeight="1" x14ac:dyDescent="0.2">
      <c r="A521" s="272"/>
      <c r="B521" s="278"/>
      <c r="C521" s="279"/>
      <c r="D521" s="250"/>
      <c r="E521" s="246"/>
      <c r="F521" s="246"/>
      <c r="G521" s="246"/>
      <c r="H521" s="246"/>
      <c r="I521" s="246"/>
      <c r="J521" s="246"/>
      <c r="K521" s="246"/>
      <c r="L521" s="246"/>
      <c r="M521" s="246"/>
      <c r="N521" s="246"/>
      <c r="O521" s="246"/>
      <c r="P521" s="132"/>
    </row>
    <row r="522" spans="1:16" customFormat="1" ht="11.25" customHeight="1" x14ac:dyDescent="0.2">
      <c r="A522" s="272"/>
      <c r="B522" s="278"/>
      <c r="C522" s="279"/>
      <c r="D522" s="250"/>
      <c r="E522" s="246"/>
      <c r="F522" s="246"/>
      <c r="G522" s="246"/>
      <c r="H522" s="246"/>
      <c r="I522" s="246"/>
      <c r="J522" s="246"/>
      <c r="K522" s="246"/>
      <c r="L522" s="246"/>
      <c r="M522" s="246"/>
      <c r="N522" s="246"/>
      <c r="O522" s="246"/>
      <c r="P522" s="132"/>
    </row>
    <row r="523" spans="1:16" customFormat="1" ht="11.25" customHeight="1" x14ac:dyDescent="0.2">
      <c r="A523" s="272"/>
      <c r="B523" s="278"/>
      <c r="C523" s="279"/>
      <c r="D523" s="250"/>
      <c r="E523" s="246"/>
      <c r="F523" s="246"/>
      <c r="G523" s="246"/>
      <c r="H523" s="246"/>
      <c r="I523" s="246"/>
      <c r="J523" s="246"/>
      <c r="K523" s="246"/>
      <c r="L523" s="246"/>
      <c r="M523" s="246"/>
      <c r="N523" s="246"/>
      <c r="O523" s="246"/>
      <c r="P523" s="132"/>
    </row>
    <row r="524" spans="1:16" customFormat="1" ht="11.25" customHeight="1" x14ac:dyDescent="0.2">
      <c r="A524" s="272"/>
      <c r="B524" s="278"/>
      <c r="C524" s="279"/>
      <c r="D524" s="250"/>
      <c r="E524" s="246"/>
      <c r="F524" s="246"/>
      <c r="G524" s="246"/>
      <c r="H524" s="246"/>
      <c r="I524" s="246"/>
      <c r="J524" s="246"/>
      <c r="K524" s="246"/>
      <c r="L524" s="246"/>
      <c r="M524" s="246"/>
      <c r="N524" s="246"/>
      <c r="O524" s="246"/>
      <c r="P524" s="132"/>
    </row>
    <row r="525" spans="1:16" customFormat="1" ht="11.25" customHeight="1" x14ac:dyDescent="0.2">
      <c r="A525" s="272"/>
      <c r="B525" s="278"/>
      <c r="C525" s="279"/>
      <c r="D525" s="250"/>
      <c r="E525" s="246"/>
      <c r="F525" s="246"/>
      <c r="G525" s="246"/>
      <c r="H525" s="246"/>
      <c r="I525" s="246"/>
      <c r="J525" s="246"/>
      <c r="K525" s="246"/>
      <c r="L525" s="246"/>
      <c r="M525" s="246"/>
      <c r="N525" s="246"/>
      <c r="O525" s="246"/>
      <c r="P525" s="132"/>
    </row>
    <row r="526" spans="1:16" customFormat="1" ht="11.25" customHeight="1" x14ac:dyDescent="0.2">
      <c r="A526" s="272"/>
      <c r="B526" s="278"/>
      <c r="C526" s="279"/>
      <c r="D526" s="250"/>
      <c r="E526" s="246"/>
      <c r="F526" s="246"/>
      <c r="G526" s="246"/>
      <c r="H526" s="246"/>
      <c r="I526" s="246"/>
      <c r="J526" s="246"/>
      <c r="K526" s="246"/>
      <c r="L526" s="246"/>
      <c r="M526" s="246"/>
      <c r="N526" s="246"/>
      <c r="O526" s="246"/>
      <c r="P526" s="132"/>
    </row>
    <row r="527" spans="1:16" customFormat="1" ht="11.25" customHeight="1" x14ac:dyDescent="0.2">
      <c r="A527" s="272"/>
      <c r="B527" s="278"/>
      <c r="C527" s="279"/>
      <c r="D527" s="250"/>
      <c r="E527" s="246"/>
      <c r="F527" s="246"/>
      <c r="G527" s="246"/>
      <c r="H527" s="246"/>
      <c r="I527" s="246"/>
      <c r="J527" s="246"/>
      <c r="K527" s="246"/>
      <c r="L527" s="246"/>
      <c r="M527" s="246"/>
      <c r="N527" s="246"/>
      <c r="O527" s="246"/>
      <c r="P527" s="132"/>
    </row>
    <row r="528" spans="1:16" customFormat="1" ht="11.25" customHeight="1" x14ac:dyDescent="0.2">
      <c r="A528" s="272"/>
      <c r="B528" s="278"/>
      <c r="C528" s="279"/>
      <c r="D528" s="250"/>
      <c r="E528" s="246"/>
      <c r="F528" s="246"/>
      <c r="G528" s="246"/>
      <c r="H528" s="246"/>
      <c r="I528" s="246"/>
      <c r="J528" s="246"/>
      <c r="K528" s="246"/>
      <c r="L528" s="246"/>
      <c r="M528" s="246"/>
      <c r="N528" s="246"/>
      <c r="O528" s="246"/>
      <c r="P528" s="132"/>
    </row>
    <row r="529" spans="1:16" customFormat="1" ht="11.25" customHeight="1" x14ac:dyDescent="0.2">
      <c r="A529" s="272"/>
      <c r="B529" s="278"/>
      <c r="C529" s="279"/>
      <c r="D529" s="250"/>
      <c r="E529" s="246"/>
      <c r="F529" s="246"/>
      <c r="G529" s="246"/>
      <c r="H529" s="246"/>
      <c r="I529" s="246"/>
      <c r="J529" s="246"/>
      <c r="K529" s="246"/>
      <c r="L529" s="246"/>
      <c r="M529" s="246"/>
      <c r="N529" s="246"/>
      <c r="O529" s="246"/>
      <c r="P529" s="132"/>
    </row>
    <row r="530" spans="1:16" customFormat="1" ht="11.25" customHeight="1" x14ac:dyDescent="0.2">
      <c r="A530" s="272"/>
      <c r="B530" s="278"/>
      <c r="C530" s="279"/>
      <c r="D530" s="250"/>
      <c r="E530" s="246"/>
      <c r="F530" s="246"/>
      <c r="G530" s="246"/>
      <c r="H530" s="246"/>
      <c r="I530" s="246"/>
      <c r="J530" s="246"/>
      <c r="K530" s="246"/>
      <c r="L530" s="246"/>
      <c r="M530" s="246"/>
      <c r="N530" s="246"/>
      <c r="O530" s="246"/>
      <c r="P530" s="132"/>
    </row>
    <row r="531" spans="1:16" customFormat="1" ht="11.25" customHeight="1" x14ac:dyDescent="0.2">
      <c r="A531" s="272"/>
      <c r="B531" s="278"/>
      <c r="C531" s="279"/>
      <c r="D531" s="250"/>
      <c r="E531" s="246"/>
      <c r="F531" s="246"/>
      <c r="G531" s="246"/>
      <c r="H531" s="246"/>
      <c r="I531" s="246"/>
      <c r="J531" s="246"/>
      <c r="K531" s="246"/>
      <c r="L531" s="246"/>
      <c r="M531" s="246"/>
      <c r="N531" s="246"/>
      <c r="O531" s="246"/>
      <c r="P531" s="132"/>
    </row>
    <row r="532" spans="1:16" customFormat="1" ht="11.25" customHeight="1" x14ac:dyDescent="0.2">
      <c r="A532" s="272"/>
      <c r="B532" s="278"/>
      <c r="C532" s="279"/>
      <c r="D532" s="250"/>
      <c r="E532" s="246"/>
      <c r="F532" s="246"/>
      <c r="G532" s="246"/>
      <c r="H532" s="246"/>
      <c r="I532" s="246"/>
      <c r="J532" s="246"/>
      <c r="K532" s="246"/>
      <c r="L532" s="246"/>
      <c r="M532" s="246"/>
      <c r="N532" s="246"/>
      <c r="O532" s="246"/>
      <c r="P532" s="132"/>
    </row>
    <row r="533" spans="1:16" customFormat="1" ht="11.25" customHeight="1" x14ac:dyDescent="0.2">
      <c r="A533" s="272"/>
      <c r="B533" s="278"/>
      <c r="C533" s="279"/>
      <c r="D533" s="250"/>
      <c r="E533" s="246"/>
      <c r="F533" s="246"/>
      <c r="G533" s="246"/>
      <c r="H533" s="246"/>
      <c r="I533" s="246"/>
      <c r="J533" s="246"/>
      <c r="K533" s="246"/>
      <c r="L533" s="246"/>
      <c r="M533" s="246"/>
      <c r="N533" s="246"/>
      <c r="O533" s="246"/>
      <c r="P533" s="132"/>
    </row>
    <row r="534" spans="1:16" customFormat="1" ht="11.25" customHeight="1" x14ac:dyDescent="0.2">
      <c r="A534" s="272"/>
      <c r="B534" s="278"/>
      <c r="C534" s="279"/>
      <c r="D534" s="250"/>
      <c r="E534" s="246"/>
      <c r="F534" s="246"/>
      <c r="G534" s="246"/>
      <c r="H534" s="246"/>
      <c r="I534" s="246"/>
      <c r="J534" s="246"/>
      <c r="K534" s="246"/>
      <c r="L534" s="246"/>
      <c r="M534" s="246"/>
      <c r="N534" s="246"/>
      <c r="O534" s="246"/>
      <c r="P534" s="132"/>
    </row>
    <row r="535" spans="1:16" customFormat="1" ht="11.25" customHeight="1" x14ac:dyDescent="0.2">
      <c r="A535" s="272"/>
      <c r="B535" s="278"/>
      <c r="C535" s="279"/>
      <c r="D535" s="250"/>
      <c r="E535" s="246"/>
      <c r="F535" s="246"/>
      <c r="G535" s="246"/>
      <c r="H535" s="246"/>
      <c r="I535" s="246"/>
      <c r="J535" s="246"/>
      <c r="K535" s="246"/>
      <c r="L535" s="246"/>
      <c r="M535" s="246"/>
      <c r="N535" s="246"/>
      <c r="O535" s="246"/>
      <c r="P535" s="132"/>
    </row>
    <row r="536" spans="1:16" customFormat="1" ht="11.25" customHeight="1" x14ac:dyDescent="0.2">
      <c r="A536" s="272"/>
      <c r="B536" s="278"/>
      <c r="C536" s="279"/>
      <c r="D536" s="250"/>
      <c r="E536" s="246"/>
      <c r="F536" s="246"/>
      <c r="G536" s="246"/>
      <c r="H536" s="246"/>
      <c r="I536" s="246"/>
      <c r="J536" s="246"/>
      <c r="K536" s="246"/>
      <c r="L536" s="246"/>
      <c r="M536" s="246"/>
      <c r="N536" s="246"/>
      <c r="O536" s="246"/>
      <c r="P536" s="132"/>
    </row>
    <row r="537" spans="1:16" customFormat="1" ht="11.25" customHeight="1" x14ac:dyDescent="0.2">
      <c r="A537" s="272"/>
      <c r="B537" s="278"/>
      <c r="C537" s="279"/>
      <c r="D537" s="250"/>
      <c r="E537" s="246"/>
      <c r="F537" s="246"/>
      <c r="G537" s="246"/>
      <c r="H537" s="246"/>
      <c r="I537" s="246"/>
      <c r="J537" s="246"/>
      <c r="K537" s="246"/>
      <c r="L537" s="246"/>
      <c r="M537" s="246"/>
      <c r="N537" s="246"/>
      <c r="O537" s="246"/>
      <c r="P537" s="132"/>
    </row>
    <row r="538" spans="1:16" customFormat="1" ht="11.25" customHeight="1" x14ac:dyDescent="0.2">
      <c r="A538" s="272"/>
      <c r="B538" s="278"/>
      <c r="C538" s="279"/>
      <c r="D538" s="250"/>
      <c r="E538" s="246"/>
      <c r="F538" s="246"/>
      <c r="G538" s="246"/>
      <c r="H538" s="246"/>
      <c r="I538" s="246"/>
      <c r="J538" s="246"/>
      <c r="K538" s="246"/>
      <c r="L538" s="246"/>
      <c r="M538" s="246"/>
      <c r="N538" s="246"/>
      <c r="O538" s="246"/>
      <c r="P538" s="132"/>
    </row>
    <row r="539" spans="1:16" customFormat="1" ht="11.25" customHeight="1" x14ac:dyDescent="0.2">
      <c r="A539" s="272"/>
      <c r="B539" s="278"/>
      <c r="C539" s="279"/>
      <c r="D539" s="250"/>
      <c r="E539" s="246"/>
      <c r="F539" s="246"/>
      <c r="G539" s="246"/>
      <c r="H539" s="246"/>
      <c r="I539" s="246"/>
      <c r="J539" s="246"/>
      <c r="K539" s="246"/>
      <c r="L539" s="246"/>
      <c r="M539" s="246"/>
      <c r="N539" s="246"/>
      <c r="O539" s="246"/>
      <c r="P539" s="132"/>
    </row>
    <row r="540" spans="1:16" customFormat="1" ht="11.25" customHeight="1" x14ac:dyDescent="0.2">
      <c r="A540" s="272"/>
      <c r="B540" s="278"/>
      <c r="C540" s="279"/>
      <c r="D540" s="250"/>
      <c r="E540" s="246"/>
      <c r="F540" s="246"/>
      <c r="G540" s="246"/>
      <c r="H540" s="246"/>
      <c r="I540" s="246"/>
      <c r="J540" s="246"/>
      <c r="K540" s="246"/>
      <c r="L540" s="246"/>
      <c r="M540" s="246"/>
      <c r="N540" s="246"/>
      <c r="O540" s="246"/>
      <c r="P540" s="132"/>
    </row>
    <row r="541" spans="1:16" customFormat="1" ht="11.25" customHeight="1" x14ac:dyDescent="0.2">
      <c r="A541" s="272"/>
      <c r="B541" s="278"/>
      <c r="C541" s="279"/>
      <c r="D541" s="250"/>
      <c r="E541" s="246"/>
      <c r="F541" s="246"/>
      <c r="G541" s="246"/>
      <c r="H541" s="246"/>
      <c r="I541" s="246"/>
      <c r="J541" s="246"/>
      <c r="K541" s="246"/>
      <c r="L541" s="246"/>
      <c r="M541" s="246"/>
      <c r="N541" s="246"/>
      <c r="O541" s="246"/>
      <c r="P541" s="132"/>
    </row>
    <row r="542" spans="1:16" customFormat="1" ht="11.25" customHeight="1" x14ac:dyDescent="0.2">
      <c r="A542" s="272"/>
      <c r="B542" s="278"/>
      <c r="C542" s="279"/>
      <c r="D542" s="250"/>
      <c r="E542" s="246"/>
      <c r="F542" s="246"/>
      <c r="G542" s="246"/>
      <c r="H542" s="246"/>
      <c r="I542" s="246"/>
      <c r="J542" s="246"/>
      <c r="K542" s="246"/>
      <c r="L542" s="246"/>
      <c r="M542" s="246"/>
      <c r="N542" s="246"/>
      <c r="O542" s="246"/>
      <c r="P542" s="132"/>
    </row>
    <row r="543" spans="1:16" customFormat="1" ht="11.25" customHeight="1" x14ac:dyDescent="0.2">
      <c r="A543" s="272"/>
      <c r="B543" s="278"/>
      <c r="C543" s="279"/>
      <c r="D543" s="250"/>
      <c r="E543" s="246"/>
      <c r="F543" s="246"/>
      <c r="G543" s="246"/>
      <c r="H543" s="246"/>
      <c r="I543" s="246"/>
      <c r="J543" s="246"/>
      <c r="K543" s="246"/>
      <c r="L543" s="246"/>
      <c r="M543" s="246"/>
      <c r="N543" s="246"/>
      <c r="O543" s="246"/>
      <c r="P543" s="132"/>
    </row>
    <row r="544" spans="1:16" customFormat="1" ht="11.25" customHeight="1" x14ac:dyDescent="0.2">
      <c r="A544" s="272"/>
      <c r="B544" s="278"/>
      <c r="C544" s="279"/>
      <c r="D544" s="250"/>
      <c r="E544" s="246"/>
      <c r="F544" s="246"/>
      <c r="G544" s="246"/>
      <c r="H544" s="246"/>
      <c r="I544" s="246"/>
      <c r="J544" s="246"/>
      <c r="K544" s="246"/>
      <c r="L544" s="246"/>
      <c r="M544" s="246"/>
      <c r="N544" s="246"/>
      <c r="O544" s="246"/>
      <c r="P544" s="132"/>
    </row>
    <row r="545" spans="1:16" customFormat="1" ht="11.25" customHeight="1" x14ac:dyDescent="0.2">
      <c r="A545" s="272"/>
      <c r="B545" s="278"/>
      <c r="C545" s="279"/>
      <c r="D545" s="250"/>
      <c r="E545" s="246"/>
      <c r="F545" s="246"/>
      <c r="G545" s="246"/>
      <c r="H545" s="246"/>
      <c r="I545" s="246"/>
      <c r="J545" s="246"/>
      <c r="K545" s="246"/>
      <c r="L545" s="246"/>
      <c r="M545" s="246"/>
      <c r="N545" s="246"/>
      <c r="O545" s="246"/>
      <c r="P545" s="132"/>
    </row>
    <row r="546" spans="1:16" customFormat="1" ht="11.25" customHeight="1" x14ac:dyDescent="0.2">
      <c r="A546" s="272"/>
      <c r="B546" s="278"/>
      <c r="C546" s="279"/>
      <c r="D546" s="250"/>
      <c r="E546" s="246"/>
      <c r="F546" s="246"/>
      <c r="G546" s="246"/>
      <c r="H546" s="246"/>
      <c r="I546" s="246"/>
      <c r="J546" s="246"/>
      <c r="K546" s="246"/>
      <c r="L546" s="246"/>
      <c r="M546" s="246"/>
      <c r="N546" s="246"/>
      <c r="O546" s="246"/>
      <c r="P546" s="132"/>
    </row>
    <row r="547" spans="1:16" customFormat="1" ht="11.25" customHeight="1" x14ac:dyDescent="0.2">
      <c r="A547" s="272"/>
      <c r="B547" s="278"/>
      <c r="C547" s="279"/>
      <c r="D547" s="250"/>
      <c r="E547" s="246"/>
      <c r="F547" s="246"/>
      <c r="G547" s="246"/>
      <c r="H547" s="246"/>
      <c r="I547" s="246"/>
      <c r="J547" s="246"/>
      <c r="K547" s="246"/>
      <c r="L547" s="246"/>
      <c r="M547" s="246"/>
      <c r="N547" s="246"/>
      <c r="O547" s="246"/>
      <c r="P547" s="132"/>
    </row>
    <row r="548" spans="1:16" customFormat="1" ht="11.25" customHeight="1" x14ac:dyDescent="0.2">
      <c r="A548" s="272"/>
      <c r="B548" s="278"/>
      <c r="C548" s="279"/>
      <c r="D548" s="250"/>
      <c r="E548" s="246"/>
      <c r="F548" s="246"/>
      <c r="G548" s="246"/>
      <c r="H548" s="246"/>
      <c r="I548" s="246"/>
      <c r="J548" s="246"/>
      <c r="K548" s="246"/>
      <c r="L548" s="246"/>
      <c r="M548" s="246"/>
      <c r="N548" s="246"/>
      <c r="O548" s="246"/>
      <c r="P548" s="132"/>
    </row>
    <row r="549" spans="1:16" customFormat="1" ht="11.25" customHeight="1" x14ac:dyDescent="0.2">
      <c r="A549" s="272"/>
      <c r="B549" s="278"/>
      <c r="C549" s="279"/>
      <c r="D549" s="250"/>
      <c r="E549" s="246"/>
      <c r="F549" s="246"/>
      <c r="G549" s="246"/>
      <c r="H549" s="246"/>
      <c r="I549" s="246"/>
      <c r="J549" s="246"/>
      <c r="K549" s="246"/>
      <c r="L549" s="246"/>
      <c r="M549" s="246"/>
      <c r="N549" s="246"/>
      <c r="O549" s="246"/>
      <c r="P549" s="132"/>
    </row>
    <row r="550" spans="1:16" customFormat="1" ht="11.25" customHeight="1" x14ac:dyDescent="0.2">
      <c r="A550" s="272"/>
      <c r="B550" s="278"/>
      <c r="C550" s="279"/>
      <c r="D550" s="250"/>
      <c r="E550" s="246"/>
      <c r="F550" s="246"/>
      <c r="G550" s="246"/>
      <c r="H550" s="246"/>
      <c r="I550" s="246"/>
      <c r="J550" s="246"/>
      <c r="K550" s="246"/>
      <c r="L550" s="246"/>
      <c r="M550" s="246"/>
      <c r="N550" s="246"/>
      <c r="O550" s="246"/>
      <c r="P550" s="132"/>
    </row>
    <row r="551" spans="1:16" customFormat="1" ht="11.25" customHeight="1" x14ac:dyDescent="0.2">
      <c r="A551" s="272"/>
      <c r="B551" s="278"/>
      <c r="C551" s="279"/>
      <c r="D551" s="250"/>
      <c r="E551" s="246"/>
      <c r="F551" s="246"/>
      <c r="G551" s="246"/>
      <c r="H551" s="246"/>
      <c r="I551" s="246"/>
      <c r="J551" s="246"/>
      <c r="K551" s="246"/>
      <c r="L551" s="246"/>
      <c r="M551" s="246"/>
      <c r="N551" s="246"/>
      <c r="O551" s="246"/>
      <c r="P551" s="132"/>
    </row>
    <row r="552" spans="1:16" customFormat="1" ht="11.25" customHeight="1" x14ac:dyDescent="0.2">
      <c r="A552" s="272"/>
      <c r="B552" s="278"/>
      <c r="C552" s="279"/>
      <c r="D552" s="250"/>
      <c r="E552" s="246"/>
      <c r="F552" s="246"/>
      <c r="G552" s="246"/>
      <c r="H552" s="246"/>
      <c r="I552" s="246"/>
      <c r="J552" s="246"/>
      <c r="K552" s="246"/>
      <c r="L552" s="246"/>
      <c r="M552" s="246"/>
      <c r="N552" s="246"/>
      <c r="O552" s="246"/>
      <c r="P552" s="132"/>
    </row>
    <row r="553" spans="1:16" customFormat="1" ht="11.25" customHeight="1" x14ac:dyDescent="0.2">
      <c r="A553" s="272"/>
      <c r="B553" s="278"/>
      <c r="C553" s="279"/>
      <c r="D553" s="250"/>
      <c r="E553" s="246"/>
      <c r="F553" s="246"/>
      <c r="G553" s="246"/>
      <c r="H553" s="246"/>
      <c r="I553" s="246"/>
      <c r="J553" s="246"/>
      <c r="K553" s="246"/>
      <c r="L553" s="246"/>
      <c r="M553" s="246"/>
      <c r="N553" s="246"/>
      <c r="O553" s="246"/>
      <c r="P553" s="132"/>
    </row>
    <row r="554" spans="1:16" customFormat="1" ht="11.25" customHeight="1" x14ac:dyDescent="0.2">
      <c r="A554" s="272"/>
      <c r="B554" s="278"/>
      <c r="C554" s="279"/>
      <c r="D554" s="250"/>
      <c r="E554" s="246"/>
      <c r="F554" s="246"/>
      <c r="G554" s="246"/>
      <c r="H554" s="246"/>
      <c r="I554" s="246"/>
      <c r="J554" s="246"/>
      <c r="K554" s="246"/>
      <c r="L554" s="246"/>
      <c r="M554" s="246"/>
      <c r="N554" s="246"/>
      <c r="O554" s="246"/>
      <c r="P554" s="132"/>
    </row>
    <row r="555" spans="1:16" customFormat="1" ht="11.25" customHeight="1" x14ac:dyDescent="0.2">
      <c r="A555" s="272"/>
      <c r="B555" s="278"/>
      <c r="C555" s="279"/>
      <c r="D555" s="250"/>
      <c r="E555" s="246"/>
      <c r="F555" s="246"/>
      <c r="G555" s="246"/>
      <c r="H555" s="246"/>
      <c r="I555" s="246"/>
      <c r="J555" s="246"/>
      <c r="K555" s="246"/>
      <c r="L555" s="246"/>
      <c r="M555" s="246"/>
      <c r="N555" s="246"/>
      <c r="O555" s="246"/>
      <c r="P555" s="132"/>
    </row>
    <row r="556" spans="1:16" customFormat="1" ht="11.25" customHeight="1" x14ac:dyDescent="0.2">
      <c r="A556" s="272"/>
      <c r="B556" s="278"/>
      <c r="C556" s="279"/>
      <c r="D556" s="250"/>
      <c r="E556" s="246"/>
      <c r="F556" s="246"/>
      <c r="G556" s="246"/>
      <c r="H556" s="246"/>
      <c r="I556" s="246"/>
      <c r="J556" s="246"/>
      <c r="K556" s="246"/>
      <c r="L556" s="246"/>
      <c r="M556" s="246"/>
      <c r="N556" s="246"/>
      <c r="O556" s="246"/>
      <c r="P556" s="132"/>
    </row>
    <row r="557" spans="1:16" customFormat="1" ht="11.25" customHeight="1" x14ac:dyDescent="0.2">
      <c r="A557" s="272"/>
      <c r="B557" s="278"/>
      <c r="C557" s="279"/>
      <c r="D557" s="250"/>
      <c r="E557" s="246"/>
      <c r="F557" s="246"/>
      <c r="G557" s="246"/>
      <c r="H557" s="246"/>
      <c r="I557" s="246"/>
      <c r="J557" s="246"/>
      <c r="K557" s="246"/>
      <c r="L557" s="246"/>
      <c r="M557" s="246"/>
      <c r="N557" s="246"/>
      <c r="O557" s="246"/>
      <c r="P557" s="132"/>
    </row>
    <row r="558" spans="1:16" customFormat="1" ht="11.25" customHeight="1" x14ac:dyDescent="0.2">
      <c r="A558" s="272"/>
      <c r="B558" s="278"/>
      <c r="C558" s="279"/>
      <c r="D558" s="250"/>
      <c r="E558" s="246"/>
      <c r="F558" s="246"/>
      <c r="G558" s="246"/>
      <c r="H558" s="246"/>
      <c r="I558" s="246"/>
      <c r="J558" s="246"/>
      <c r="K558" s="246"/>
      <c r="L558" s="246"/>
      <c r="M558" s="246"/>
      <c r="N558" s="246"/>
      <c r="O558" s="246"/>
      <c r="P558" s="132"/>
    </row>
    <row r="559" spans="1:16" customFormat="1" ht="11.25" customHeight="1" x14ac:dyDescent="0.2">
      <c r="A559" s="272"/>
      <c r="B559" s="278"/>
      <c r="C559" s="279"/>
      <c r="D559" s="250"/>
      <c r="E559" s="246"/>
      <c r="F559" s="246"/>
      <c r="G559" s="246"/>
      <c r="H559" s="246"/>
      <c r="I559" s="246"/>
      <c r="J559" s="246"/>
      <c r="K559" s="246"/>
      <c r="L559" s="246"/>
      <c r="M559" s="246"/>
      <c r="N559" s="246"/>
      <c r="O559" s="246"/>
      <c r="P559" s="132"/>
    </row>
    <row r="560" spans="1:16" customFormat="1" ht="11.25" customHeight="1" x14ac:dyDescent="0.2">
      <c r="A560" s="272"/>
      <c r="B560" s="278"/>
      <c r="C560" s="279"/>
      <c r="D560" s="250"/>
      <c r="E560" s="246"/>
      <c r="F560" s="246"/>
      <c r="G560" s="246"/>
      <c r="H560" s="246"/>
      <c r="I560" s="246"/>
      <c r="J560" s="246"/>
      <c r="K560" s="246"/>
      <c r="L560" s="246"/>
      <c r="M560" s="246"/>
      <c r="N560" s="246"/>
      <c r="O560" s="246"/>
      <c r="P560" s="132"/>
    </row>
    <row r="561" spans="1:16" customFormat="1" ht="11.25" customHeight="1" x14ac:dyDescent="0.2">
      <c r="A561" s="272"/>
      <c r="B561" s="278"/>
      <c r="C561" s="279"/>
      <c r="D561" s="250"/>
      <c r="E561" s="246"/>
      <c r="F561" s="246"/>
      <c r="G561" s="246"/>
      <c r="H561" s="246"/>
      <c r="I561" s="246"/>
      <c r="J561" s="246"/>
      <c r="K561" s="246"/>
      <c r="L561" s="246"/>
      <c r="M561" s="246"/>
      <c r="N561" s="246"/>
      <c r="O561" s="246"/>
      <c r="P561" s="132"/>
    </row>
    <row r="562" spans="1:16" customFormat="1" ht="11.25" customHeight="1" x14ac:dyDescent="0.2">
      <c r="A562" s="272"/>
      <c r="B562" s="278"/>
      <c r="C562" s="279"/>
      <c r="D562" s="250"/>
      <c r="E562" s="246"/>
      <c r="F562" s="246"/>
      <c r="G562" s="246"/>
      <c r="H562" s="246"/>
      <c r="I562" s="246"/>
      <c r="J562" s="246"/>
      <c r="K562" s="246"/>
      <c r="L562" s="246"/>
      <c r="M562" s="246"/>
      <c r="N562" s="246"/>
      <c r="O562" s="246"/>
      <c r="P562" s="132"/>
    </row>
    <row r="563" spans="1:16" customFormat="1" ht="11.25" customHeight="1" x14ac:dyDescent="0.2">
      <c r="A563" s="272"/>
      <c r="B563" s="278"/>
      <c r="C563" s="279"/>
      <c r="D563" s="250"/>
      <c r="E563" s="246"/>
      <c r="F563" s="246"/>
      <c r="G563" s="246"/>
      <c r="H563" s="246"/>
      <c r="I563" s="246"/>
      <c r="J563" s="246"/>
      <c r="K563" s="246"/>
      <c r="L563" s="246"/>
      <c r="M563" s="246"/>
      <c r="N563" s="246"/>
      <c r="O563" s="246"/>
      <c r="P563" s="132"/>
    </row>
    <row r="564" spans="1:16" customFormat="1" ht="11.25" customHeight="1" x14ac:dyDescent="0.2">
      <c r="A564" s="272"/>
      <c r="B564" s="278"/>
      <c r="C564" s="279"/>
      <c r="D564" s="250"/>
      <c r="E564" s="246"/>
      <c r="F564" s="246"/>
      <c r="G564" s="246"/>
      <c r="H564" s="246"/>
      <c r="I564" s="246"/>
      <c r="J564" s="246"/>
      <c r="K564" s="246"/>
      <c r="L564" s="246"/>
      <c r="M564" s="246"/>
      <c r="N564" s="246"/>
      <c r="O564" s="246"/>
      <c r="P564" s="132"/>
    </row>
    <row r="565" spans="1:16" customFormat="1" ht="11.25" customHeight="1" x14ac:dyDescent="0.2">
      <c r="A565" s="272"/>
      <c r="B565" s="278"/>
      <c r="C565" s="279"/>
      <c r="D565" s="250"/>
      <c r="E565" s="246"/>
      <c r="F565" s="246"/>
      <c r="G565" s="246"/>
      <c r="H565" s="246"/>
      <c r="I565" s="246"/>
      <c r="J565" s="246"/>
      <c r="K565" s="246"/>
      <c r="L565" s="246"/>
      <c r="M565" s="246"/>
      <c r="N565" s="246"/>
      <c r="O565" s="246"/>
      <c r="P565" s="132"/>
    </row>
    <row r="566" spans="1:16" customFormat="1" ht="11.25" customHeight="1" x14ac:dyDescent="0.2">
      <c r="A566" s="272"/>
      <c r="B566" s="278"/>
      <c r="C566" s="279"/>
      <c r="D566" s="250"/>
      <c r="E566" s="246"/>
      <c r="F566" s="246"/>
      <c r="G566" s="246"/>
      <c r="H566" s="246"/>
      <c r="I566" s="246"/>
      <c r="J566" s="246"/>
      <c r="K566" s="246"/>
      <c r="L566" s="246"/>
      <c r="M566" s="246"/>
      <c r="N566" s="246"/>
      <c r="O566" s="246"/>
      <c r="P566" s="132"/>
    </row>
    <row r="567" spans="1:16" customFormat="1" ht="11.25" customHeight="1" x14ac:dyDescent="0.2">
      <c r="A567" s="272"/>
      <c r="B567" s="278"/>
      <c r="C567" s="279"/>
      <c r="D567" s="250"/>
      <c r="E567" s="246"/>
      <c r="F567" s="246"/>
      <c r="G567" s="246"/>
      <c r="H567" s="246"/>
      <c r="I567" s="246"/>
      <c r="J567" s="246"/>
      <c r="K567" s="246"/>
      <c r="L567" s="246"/>
      <c r="M567" s="246"/>
      <c r="N567" s="246"/>
      <c r="O567" s="246"/>
      <c r="P567" s="132"/>
    </row>
    <row r="568" spans="1:16" customFormat="1" ht="11.25" customHeight="1" x14ac:dyDescent="0.2">
      <c r="A568" s="272"/>
      <c r="B568" s="278"/>
      <c r="C568" s="279"/>
      <c r="D568" s="250"/>
      <c r="E568" s="246"/>
      <c r="F568" s="246"/>
      <c r="G568" s="246"/>
      <c r="H568" s="246"/>
      <c r="I568" s="246"/>
      <c r="J568" s="246"/>
      <c r="K568" s="246"/>
      <c r="L568" s="246"/>
      <c r="M568" s="246"/>
      <c r="N568" s="246"/>
      <c r="O568" s="246"/>
      <c r="P568" s="132"/>
    </row>
    <row r="569" spans="1:16" customFormat="1" ht="11.25" customHeight="1" x14ac:dyDescent="0.2">
      <c r="A569" s="272"/>
      <c r="B569" s="278"/>
      <c r="C569" s="279"/>
      <c r="D569" s="250"/>
      <c r="E569" s="246"/>
      <c r="F569" s="246"/>
      <c r="G569" s="246"/>
      <c r="H569" s="246"/>
      <c r="I569" s="246"/>
      <c r="J569" s="246"/>
      <c r="K569" s="246"/>
      <c r="L569" s="246"/>
      <c r="M569" s="246"/>
      <c r="N569" s="246"/>
      <c r="O569" s="246"/>
      <c r="P569" s="132"/>
    </row>
    <row r="570" spans="1:16" customFormat="1" ht="11.25" customHeight="1" x14ac:dyDescent="0.2">
      <c r="A570" s="272"/>
      <c r="B570" s="278"/>
      <c r="C570" s="279"/>
      <c r="D570" s="250"/>
      <c r="E570" s="246"/>
      <c r="F570" s="246"/>
      <c r="G570" s="246"/>
      <c r="H570" s="246"/>
      <c r="I570" s="246"/>
      <c r="J570" s="246"/>
      <c r="K570" s="246"/>
      <c r="L570" s="246"/>
      <c r="M570" s="246"/>
      <c r="N570" s="246"/>
      <c r="O570" s="246"/>
      <c r="P570" s="132"/>
    </row>
    <row r="571" spans="1:16" customFormat="1" ht="11.25" customHeight="1" x14ac:dyDescent="0.2">
      <c r="A571" s="272"/>
      <c r="B571" s="278"/>
      <c r="C571" s="279"/>
      <c r="D571" s="250"/>
      <c r="E571" s="246"/>
      <c r="F571" s="246"/>
      <c r="G571" s="246"/>
      <c r="H571" s="246"/>
      <c r="I571" s="246"/>
      <c r="J571" s="246"/>
      <c r="K571" s="246"/>
      <c r="L571" s="246"/>
      <c r="M571" s="246"/>
      <c r="N571" s="246"/>
      <c r="O571" s="246"/>
      <c r="P571" s="132"/>
    </row>
    <row r="572" spans="1:16" customFormat="1" ht="11.25" customHeight="1" x14ac:dyDescent="0.2">
      <c r="A572" s="272"/>
      <c r="B572" s="278"/>
      <c r="C572" s="279"/>
      <c r="D572" s="250"/>
      <c r="E572" s="246"/>
      <c r="F572" s="246"/>
      <c r="G572" s="246"/>
      <c r="H572" s="246"/>
      <c r="I572" s="246"/>
      <c r="J572" s="246"/>
      <c r="K572" s="246"/>
      <c r="L572" s="246"/>
      <c r="M572" s="246"/>
      <c r="N572" s="246"/>
      <c r="O572" s="246"/>
      <c r="P572" s="132"/>
    </row>
    <row r="573" spans="1:16" customFormat="1" ht="11.25" customHeight="1" x14ac:dyDescent="0.2">
      <c r="A573" s="272"/>
      <c r="B573" s="278"/>
      <c r="C573" s="279"/>
      <c r="D573" s="250"/>
      <c r="E573" s="246"/>
      <c r="F573" s="246"/>
      <c r="G573" s="246"/>
      <c r="H573" s="246"/>
      <c r="I573" s="246"/>
      <c r="J573" s="246"/>
      <c r="K573" s="246"/>
      <c r="L573" s="246"/>
      <c r="M573" s="246"/>
      <c r="N573" s="246"/>
      <c r="O573" s="246"/>
      <c r="P573" s="132"/>
    </row>
    <row r="574" spans="1:16" customFormat="1" ht="11.25" customHeight="1" x14ac:dyDescent="0.2">
      <c r="A574" s="272"/>
      <c r="B574" s="278"/>
      <c r="C574" s="279"/>
      <c r="D574" s="250"/>
      <c r="E574" s="246"/>
      <c r="F574" s="246"/>
      <c r="G574" s="246"/>
      <c r="H574" s="246"/>
      <c r="I574" s="246"/>
      <c r="J574" s="246"/>
      <c r="K574" s="246"/>
      <c r="L574" s="246"/>
      <c r="M574" s="246"/>
      <c r="N574" s="246"/>
      <c r="O574" s="246"/>
      <c r="P574" s="132"/>
    </row>
    <row r="575" spans="1:16" customFormat="1" ht="11.25" customHeight="1" x14ac:dyDescent="0.2">
      <c r="A575" s="272"/>
      <c r="B575" s="278"/>
      <c r="C575" s="279"/>
      <c r="D575" s="250"/>
      <c r="E575" s="246"/>
      <c r="F575" s="246"/>
      <c r="G575" s="246"/>
      <c r="H575" s="246"/>
      <c r="I575" s="246"/>
      <c r="J575" s="246"/>
      <c r="K575" s="246"/>
      <c r="L575" s="246"/>
      <c r="M575" s="246"/>
      <c r="N575" s="246"/>
      <c r="O575" s="246"/>
      <c r="P575" s="132"/>
    </row>
    <row r="576" spans="1:16" customFormat="1" ht="11.25" customHeight="1" x14ac:dyDescent="0.2">
      <c r="A576" s="272"/>
      <c r="B576" s="278"/>
      <c r="C576" s="279"/>
      <c r="D576" s="250"/>
      <c r="E576" s="246"/>
      <c r="F576" s="246"/>
      <c r="G576" s="246"/>
      <c r="H576" s="246"/>
      <c r="I576" s="246"/>
      <c r="J576" s="246"/>
      <c r="K576" s="246"/>
      <c r="L576" s="246"/>
      <c r="M576" s="246"/>
      <c r="N576" s="246"/>
      <c r="O576" s="246"/>
      <c r="P576" s="132"/>
    </row>
    <row r="577" spans="1:16" customFormat="1" ht="11.25" customHeight="1" x14ac:dyDescent="0.2">
      <c r="A577" s="272"/>
      <c r="B577" s="278"/>
      <c r="C577" s="279"/>
      <c r="D577" s="250"/>
      <c r="E577" s="246"/>
      <c r="F577" s="246"/>
      <c r="G577" s="246"/>
      <c r="H577" s="246"/>
      <c r="I577" s="246"/>
      <c r="J577" s="246"/>
      <c r="K577" s="246"/>
      <c r="L577" s="246"/>
      <c r="M577" s="246"/>
      <c r="N577" s="246"/>
      <c r="O577" s="246"/>
      <c r="P577" s="132"/>
    </row>
    <row r="578" spans="1:16" customFormat="1" ht="11.25" customHeight="1" x14ac:dyDescent="0.2">
      <c r="A578" s="272"/>
      <c r="B578" s="278"/>
      <c r="C578" s="279"/>
      <c r="D578" s="250"/>
      <c r="E578" s="246"/>
      <c r="F578" s="246"/>
      <c r="G578" s="246"/>
      <c r="H578" s="246"/>
      <c r="I578" s="246"/>
      <c r="J578" s="246"/>
      <c r="K578" s="246"/>
      <c r="L578" s="246"/>
      <c r="M578" s="246"/>
      <c r="N578" s="246"/>
      <c r="O578" s="246"/>
      <c r="P578" s="132"/>
    </row>
    <row r="579" spans="1:16" customFormat="1" ht="11.25" customHeight="1" x14ac:dyDescent="0.2">
      <c r="A579" s="272"/>
      <c r="B579" s="278"/>
      <c r="C579" s="279"/>
      <c r="D579" s="250"/>
      <c r="E579" s="246"/>
      <c r="F579" s="246"/>
      <c r="G579" s="246"/>
      <c r="H579" s="246"/>
      <c r="I579" s="246"/>
      <c r="J579" s="246"/>
      <c r="K579" s="246"/>
      <c r="L579" s="246"/>
      <c r="M579" s="246"/>
      <c r="N579" s="246"/>
      <c r="O579" s="246"/>
      <c r="P579" s="132"/>
    </row>
    <row r="580" spans="1:16" customFormat="1" ht="11.25" customHeight="1" x14ac:dyDescent="0.2">
      <c r="A580" s="272"/>
      <c r="B580" s="278"/>
      <c r="C580" s="279"/>
      <c r="D580" s="250"/>
      <c r="E580" s="246"/>
      <c r="F580" s="246"/>
      <c r="G580" s="246"/>
      <c r="H580" s="246"/>
      <c r="I580" s="246"/>
      <c r="J580" s="246"/>
      <c r="K580" s="246"/>
      <c r="L580" s="246"/>
      <c r="M580" s="246"/>
      <c r="N580" s="246"/>
      <c r="O580" s="246"/>
      <c r="P580" s="132"/>
    </row>
    <row r="581" spans="1:16" customFormat="1" ht="11.25" customHeight="1" x14ac:dyDescent="0.2">
      <c r="A581" s="272"/>
      <c r="B581" s="278"/>
      <c r="C581" s="279"/>
      <c r="D581" s="250"/>
      <c r="E581" s="246"/>
      <c r="F581" s="246"/>
      <c r="G581" s="246"/>
      <c r="H581" s="246"/>
      <c r="I581" s="246"/>
      <c r="J581" s="246"/>
      <c r="K581" s="246"/>
      <c r="L581" s="246"/>
      <c r="M581" s="246"/>
      <c r="N581" s="246"/>
      <c r="O581" s="246"/>
      <c r="P581" s="132"/>
    </row>
    <row r="582" spans="1:16" customFormat="1" ht="11.25" customHeight="1" x14ac:dyDescent="0.2">
      <c r="A582" s="272"/>
      <c r="B582" s="278"/>
      <c r="C582" s="279"/>
      <c r="D582" s="250"/>
      <c r="E582" s="246"/>
      <c r="F582" s="246"/>
      <c r="G582" s="246"/>
      <c r="H582" s="246"/>
      <c r="I582" s="246"/>
      <c r="J582" s="246"/>
      <c r="K582" s="246"/>
      <c r="L582" s="246"/>
      <c r="M582" s="246"/>
      <c r="N582" s="246"/>
      <c r="O582" s="246"/>
      <c r="P582" s="132"/>
    </row>
    <row r="583" spans="1:16" customFormat="1" ht="11.25" customHeight="1" x14ac:dyDescent="0.2">
      <c r="A583" s="272"/>
      <c r="B583" s="278"/>
      <c r="C583" s="279"/>
      <c r="D583" s="250"/>
      <c r="E583" s="246"/>
      <c r="F583" s="246"/>
      <c r="G583" s="246"/>
      <c r="H583" s="246"/>
      <c r="I583" s="246"/>
      <c r="J583" s="246"/>
      <c r="K583" s="246"/>
      <c r="L583" s="246"/>
      <c r="M583" s="246"/>
      <c r="N583" s="246"/>
      <c r="O583" s="246"/>
      <c r="P583" s="132"/>
    </row>
    <row r="584" spans="1:16" customFormat="1" ht="11.25" customHeight="1" x14ac:dyDescent="0.2">
      <c r="A584" s="272"/>
      <c r="B584" s="278"/>
      <c r="C584" s="279"/>
      <c r="D584" s="250"/>
      <c r="E584" s="246"/>
      <c r="F584" s="246"/>
      <c r="G584" s="246"/>
      <c r="H584" s="246"/>
      <c r="I584" s="246"/>
      <c r="J584" s="246"/>
      <c r="K584" s="246"/>
      <c r="L584" s="246"/>
      <c r="M584" s="246"/>
      <c r="N584" s="246"/>
      <c r="O584" s="246"/>
      <c r="P584" s="132"/>
    </row>
    <row r="585" spans="1:16" customFormat="1" ht="11.25" customHeight="1" x14ac:dyDescent="0.2">
      <c r="A585" s="272"/>
      <c r="B585" s="278"/>
      <c r="C585" s="279"/>
      <c r="D585" s="250"/>
      <c r="E585" s="246"/>
      <c r="F585" s="246"/>
      <c r="G585" s="246"/>
      <c r="H585" s="246"/>
      <c r="I585" s="246"/>
      <c r="J585" s="246"/>
      <c r="K585" s="246"/>
      <c r="L585" s="246"/>
      <c r="M585" s="246"/>
      <c r="N585" s="246"/>
      <c r="O585" s="246"/>
      <c r="P585" s="132"/>
    </row>
    <row r="586" spans="1:16" customFormat="1" ht="11.25" customHeight="1" x14ac:dyDescent="0.2">
      <c r="A586" s="272"/>
      <c r="B586" s="278"/>
      <c r="C586" s="279"/>
      <c r="D586" s="250"/>
      <c r="E586" s="246"/>
      <c r="F586" s="246"/>
      <c r="G586" s="246"/>
      <c r="H586" s="246"/>
      <c r="I586" s="246"/>
      <c r="J586" s="246"/>
      <c r="K586" s="246"/>
      <c r="L586" s="246"/>
      <c r="M586" s="246"/>
      <c r="N586" s="246"/>
      <c r="O586" s="246"/>
      <c r="P586" s="132"/>
    </row>
    <row r="587" spans="1:16" customFormat="1" ht="11.25" customHeight="1" x14ac:dyDescent="0.2">
      <c r="A587" s="272"/>
      <c r="B587" s="278"/>
      <c r="C587" s="279"/>
      <c r="D587" s="250"/>
      <c r="E587" s="246"/>
      <c r="F587" s="246"/>
      <c r="G587" s="246"/>
      <c r="H587" s="246"/>
      <c r="I587" s="246"/>
      <c r="J587" s="246"/>
      <c r="K587" s="246"/>
      <c r="L587" s="246"/>
      <c r="M587" s="246"/>
      <c r="N587" s="246"/>
      <c r="O587" s="246"/>
      <c r="P587" s="132"/>
    </row>
    <row r="588" spans="1:16" customFormat="1" ht="11.25" customHeight="1" x14ac:dyDescent="0.2">
      <c r="A588" s="272"/>
      <c r="B588" s="278"/>
      <c r="C588" s="279"/>
      <c r="D588" s="250"/>
      <c r="E588" s="246"/>
      <c r="F588" s="246"/>
      <c r="G588" s="246"/>
      <c r="H588" s="246"/>
      <c r="I588" s="246"/>
      <c r="J588" s="246"/>
      <c r="K588" s="246"/>
      <c r="L588" s="246"/>
      <c r="M588" s="246"/>
      <c r="N588" s="246"/>
      <c r="O588" s="246"/>
      <c r="P588" s="132"/>
    </row>
    <row r="589" spans="1:16" customFormat="1" ht="11.25" customHeight="1" x14ac:dyDescent="0.2">
      <c r="A589" s="272"/>
      <c r="B589" s="278"/>
      <c r="C589" s="279"/>
      <c r="D589" s="250"/>
      <c r="E589" s="246"/>
      <c r="F589" s="246"/>
      <c r="G589" s="246"/>
      <c r="H589" s="246"/>
      <c r="I589" s="246"/>
      <c r="J589" s="246"/>
      <c r="K589" s="246"/>
      <c r="L589" s="246"/>
      <c r="M589" s="246"/>
      <c r="N589" s="246"/>
      <c r="O589" s="246"/>
      <c r="P589" s="132"/>
    </row>
    <row r="590" spans="1:16" customFormat="1" ht="11.25" customHeight="1" x14ac:dyDescent="0.2">
      <c r="A590" s="272"/>
      <c r="B590" s="278"/>
      <c r="C590" s="279"/>
      <c r="D590" s="250"/>
      <c r="E590" s="246"/>
      <c r="F590" s="246"/>
      <c r="G590" s="246"/>
      <c r="H590" s="246"/>
      <c r="I590" s="246"/>
      <c r="J590" s="246"/>
      <c r="K590" s="246"/>
      <c r="L590" s="246"/>
      <c r="M590" s="246"/>
      <c r="N590" s="246"/>
      <c r="O590" s="246"/>
      <c r="P590" s="132"/>
    </row>
    <row r="591" spans="1:16" customFormat="1" ht="11.25" customHeight="1" x14ac:dyDescent="0.2">
      <c r="A591" s="272"/>
      <c r="B591" s="278"/>
      <c r="C591" s="279"/>
      <c r="D591" s="250"/>
      <c r="E591" s="246"/>
      <c r="F591" s="246"/>
      <c r="G591" s="246"/>
      <c r="H591" s="246"/>
      <c r="I591" s="246"/>
      <c r="J591" s="246"/>
      <c r="K591" s="246"/>
      <c r="L591" s="246"/>
      <c r="M591" s="246"/>
      <c r="N591" s="246"/>
      <c r="O591" s="246"/>
      <c r="P591" s="132"/>
    </row>
    <row r="592" spans="1:16" customFormat="1" ht="11.25" customHeight="1" x14ac:dyDescent="0.2">
      <c r="A592" s="272"/>
      <c r="B592" s="278"/>
      <c r="C592" s="279"/>
      <c r="D592" s="250"/>
      <c r="E592" s="246"/>
      <c r="F592" s="246"/>
      <c r="G592" s="246"/>
      <c r="H592" s="246"/>
      <c r="I592" s="246"/>
      <c r="J592" s="246"/>
      <c r="K592" s="246"/>
      <c r="L592" s="246"/>
      <c r="M592" s="246"/>
      <c r="N592" s="246"/>
      <c r="O592" s="246"/>
      <c r="P592" s="132"/>
    </row>
    <row r="593" spans="1:16" customFormat="1" ht="11.25" customHeight="1" x14ac:dyDescent="0.2">
      <c r="A593" s="272"/>
      <c r="B593" s="278"/>
      <c r="C593" s="279"/>
      <c r="D593" s="250"/>
      <c r="E593" s="246"/>
      <c r="F593" s="246"/>
      <c r="G593" s="246"/>
      <c r="H593" s="246"/>
      <c r="I593" s="246"/>
      <c r="J593" s="246"/>
      <c r="K593" s="246"/>
      <c r="L593" s="246"/>
      <c r="M593" s="246"/>
      <c r="N593" s="246"/>
      <c r="O593" s="246"/>
      <c r="P593" s="132"/>
    </row>
    <row r="594" spans="1:16" customFormat="1" ht="11.25" customHeight="1" x14ac:dyDescent="0.2">
      <c r="A594" s="272"/>
      <c r="B594" s="278"/>
      <c r="C594" s="279"/>
      <c r="D594" s="250"/>
      <c r="E594" s="246"/>
      <c r="F594" s="246"/>
      <c r="G594" s="246"/>
      <c r="H594" s="246"/>
      <c r="I594" s="246"/>
      <c r="J594" s="246"/>
      <c r="K594" s="246"/>
      <c r="L594" s="246"/>
      <c r="M594" s="246"/>
      <c r="N594" s="246"/>
      <c r="O594" s="246"/>
      <c r="P594" s="132"/>
    </row>
    <row r="595" spans="1:16" customFormat="1" ht="11.25" customHeight="1" x14ac:dyDescent="0.2">
      <c r="A595" s="272"/>
      <c r="B595" s="278"/>
      <c r="C595" s="279"/>
      <c r="D595" s="250"/>
      <c r="E595" s="246"/>
      <c r="F595" s="246"/>
      <c r="G595" s="246"/>
      <c r="H595" s="246"/>
      <c r="I595" s="246"/>
      <c r="J595" s="246"/>
      <c r="K595" s="246"/>
      <c r="L595" s="246"/>
      <c r="M595" s="246"/>
      <c r="N595" s="246"/>
      <c r="O595" s="246"/>
      <c r="P595" s="132"/>
    </row>
    <row r="596" spans="1:16" customFormat="1" ht="11.25" customHeight="1" x14ac:dyDescent="0.2">
      <c r="A596" s="272"/>
      <c r="B596" s="278"/>
      <c r="C596" s="279"/>
      <c r="D596" s="250"/>
      <c r="E596" s="246"/>
      <c r="F596" s="246"/>
      <c r="G596" s="246"/>
      <c r="H596" s="246"/>
      <c r="I596" s="246"/>
      <c r="J596" s="246"/>
      <c r="K596" s="246"/>
      <c r="L596" s="246"/>
      <c r="M596" s="246"/>
      <c r="N596" s="246"/>
      <c r="O596" s="246"/>
      <c r="P596" s="132"/>
    </row>
    <row r="597" spans="1:16" customFormat="1" ht="11.25" customHeight="1" x14ac:dyDescent="0.2">
      <c r="A597" s="272"/>
      <c r="B597" s="278"/>
      <c r="C597" s="279"/>
      <c r="D597" s="250"/>
      <c r="E597" s="246"/>
      <c r="F597" s="246"/>
      <c r="G597" s="246"/>
      <c r="H597" s="246"/>
      <c r="I597" s="246"/>
      <c r="J597" s="246"/>
      <c r="K597" s="246"/>
      <c r="L597" s="246"/>
      <c r="M597" s="246"/>
      <c r="N597" s="246"/>
      <c r="O597" s="246"/>
      <c r="P597" s="132"/>
    </row>
    <row r="598" spans="1:16" customFormat="1" ht="11.25" customHeight="1" x14ac:dyDescent="0.2">
      <c r="A598" s="272"/>
      <c r="B598" s="278"/>
      <c r="C598" s="279"/>
      <c r="D598" s="250"/>
      <c r="E598" s="246"/>
      <c r="F598" s="246"/>
      <c r="G598" s="246"/>
      <c r="H598" s="246"/>
      <c r="I598" s="246"/>
      <c r="J598" s="246"/>
      <c r="K598" s="246"/>
      <c r="L598" s="246"/>
      <c r="M598" s="246"/>
      <c r="N598" s="246"/>
      <c r="O598" s="246"/>
      <c r="P598" s="132"/>
    </row>
    <row r="599" spans="1:16" customFormat="1" ht="11.25" customHeight="1" x14ac:dyDescent="0.2">
      <c r="A599" s="272"/>
      <c r="B599" s="278"/>
      <c r="C599" s="279"/>
      <c r="D599" s="250"/>
      <c r="E599" s="246"/>
      <c r="F599" s="246"/>
      <c r="G599" s="246"/>
      <c r="H599" s="246"/>
      <c r="I599" s="246"/>
      <c r="J599" s="246"/>
      <c r="K599" s="246"/>
      <c r="L599" s="246"/>
      <c r="M599" s="246"/>
      <c r="N599" s="246"/>
      <c r="O599" s="246"/>
      <c r="P599" s="132"/>
    </row>
    <row r="600" spans="1:16" customFormat="1" ht="11.25" customHeight="1" x14ac:dyDescent="0.2">
      <c r="A600" s="272"/>
      <c r="B600" s="278"/>
      <c r="C600" s="279"/>
      <c r="D600" s="250"/>
      <c r="E600" s="246"/>
      <c r="F600" s="246"/>
      <c r="G600" s="246"/>
      <c r="H600" s="246"/>
      <c r="I600" s="246"/>
      <c r="J600" s="246"/>
      <c r="K600" s="246"/>
      <c r="L600" s="246"/>
      <c r="M600" s="246"/>
      <c r="N600" s="246"/>
      <c r="O600" s="246"/>
      <c r="P600" s="132"/>
    </row>
    <row r="601" spans="1:16" customFormat="1" ht="11.25" customHeight="1" x14ac:dyDescent="0.2">
      <c r="A601" s="272"/>
      <c r="B601" s="278"/>
      <c r="C601" s="279"/>
      <c r="D601" s="250"/>
      <c r="E601" s="246"/>
      <c r="F601" s="246"/>
      <c r="G601" s="246"/>
      <c r="H601" s="246"/>
      <c r="I601" s="246"/>
      <c r="J601" s="246"/>
      <c r="K601" s="246"/>
      <c r="L601" s="246"/>
      <c r="M601" s="246"/>
      <c r="N601" s="246"/>
      <c r="O601" s="246"/>
      <c r="P601" s="132"/>
    </row>
    <row r="602" spans="1:16" customFormat="1" ht="11.25" customHeight="1" x14ac:dyDescent="0.2">
      <c r="A602" s="272"/>
      <c r="B602" s="278"/>
      <c r="C602" s="279"/>
      <c r="D602" s="250"/>
      <c r="E602" s="246"/>
      <c r="F602" s="246"/>
      <c r="G602" s="246"/>
      <c r="H602" s="246"/>
      <c r="I602" s="246"/>
      <c r="J602" s="246"/>
      <c r="K602" s="246"/>
      <c r="L602" s="246"/>
      <c r="M602" s="246"/>
      <c r="N602" s="246"/>
      <c r="O602" s="246"/>
      <c r="P602" s="132"/>
    </row>
    <row r="603" spans="1:16" customFormat="1" ht="11.25" customHeight="1" x14ac:dyDescent="0.2">
      <c r="A603" s="272"/>
      <c r="B603" s="278"/>
      <c r="C603" s="279"/>
      <c r="D603" s="250"/>
      <c r="E603" s="246"/>
      <c r="F603" s="246"/>
      <c r="G603" s="246"/>
      <c r="H603" s="246"/>
      <c r="I603" s="246"/>
      <c r="J603" s="246"/>
      <c r="K603" s="246"/>
      <c r="L603" s="246"/>
      <c r="M603" s="246"/>
      <c r="N603" s="246"/>
      <c r="O603" s="246"/>
      <c r="P603" s="132"/>
    </row>
    <row r="604" spans="1:16" customFormat="1" ht="11.25" customHeight="1" x14ac:dyDescent="0.2">
      <c r="A604" s="272"/>
      <c r="B604" s="278"/>
      <c r="C604" s="279"/>
      <c r="D604" s="250"/>
      <c r="E604" s="246"/>
      <c r="F604" s="246"/>
      <c r="G604" s="246"/>
      <c r="H604" s="246"/>
      <c r="I604" s="246"/>
      <c r="J604" s="246"/>
      <c r="K604" s="246"/>
      <c r="L604" s="246"/>
      <c r="M604" s="246"/>
      <c r="N604" s="246"/>
      <c r="O604" s="246"/>
      <c r="P604" s="132"/>
    </row>
    <row r="605" spans="1:16" customFormat="1" ht="11.25" customHeight="1" x14ac:dyDescent="0.2">
      <c r="A605" s="272"/>
      <c r="B605" s="278"/>
      <c r="C605" s="279"/>
      <c r="D605" s="250"/>
      <c r="E605" s="246"/>
      <c r="F605" s="246"/>
      <c r="G605" s="246"/>
      <c r="H605" s="246"/>
      <c r="I605" s="246"/>
      <c r="J605" s="246"/>
      <c r="K605" s="246"/>
      <c r="L605" s="246"/>
      <c r="M605" s="246"/>
      <c r="N605" s="246"/>
      <c r="O605" s="246"/>
      <c r="P605" s="132"/>
    </row>
    <row r="606" spans="1:16" customFormat="1" ht="11.25" customHeight="1" x14ac:dyDescent="0.2">
      <c r="A606" s="272"/>
      <c r="B606" s="278"/>
      <c r="C606" s="279"/>
      <c r="D606" s="250"/>
      <c r="E606" s="246"/>
      <c r="F606" s="246"/>
      <c r="G606" s="246"/>
      <c r="H606" s="246"/>
      <c r="I606" s="246"/>
      <c r="J606" s="246"/>
      <c r="K606" s="246"/>
      <c r="L606" s="246"/>
      <c r="M606" s="246"/>
      <c r="N606" s="246"/>
      <c r="O606" s="246"/>
      <c r="P606" s="132"/>
    </row>
    <row r="607" spans="1:16" customFormat="1" ht="11.25" customHeight="1" x14ac:dyDescent="0.2">
      <c r="A607" s="272"/>
      <c r="B607" s="278"/>
      <c r="C607" s="279"/>
      <c r="D607" s="250"/>
      <c r="E607" s="246"/>
      <c r="F607" s="246"/>
      <c r="G607" s="246"/>
      <c r="H607" s="246"/>
      <c r="I607" s="246"/>
      <c r="J607" s="246"/>
      <c r="K607" s="246"/>
      <c r="L607" s="246"/>
      <c r="M607" s="246"/>
      <c r="N607" s="246"/>
      <c r="O607" s="246"/>
      <c r="P607" s="132"/>
    </row>
    <row r="608" spans="1:16" customFormat="1" ht="11.25" customHeight="1" x14ac:dyDescent="0.2">
      <c r="A608" s="272"/>
      <c r="B608" s="278"/>
      <c r="C608" s="279"/>
      <c r="D608" s="250"/>
      <c r="E608" s="246"/>
      <c r="F608" s="246"/>
      <c r="G608" s="246"/>
      <c r="H608" s="246"/>
      <c r="I608" s="246"/>
      <c r="J608" s="246"/>
      <c r="K608" s="246"/>
      <c r="L608" s="246"/>
      <c r="M608" s="246"/>
      <c r="N608" s="246"/>
      <c r="O608" s="246"/>
      <c r="P608" s="132"/>
    </row>
    <row r="609" spans="1:16" customFormat="1" ht="11.25" customHeight="1" x14ac:dyDescent="0.2">
      <c r="A609" s="272"/>
      <c r="B609" s="278"/>
      <c r="C609" s="279"/>
      <c r="D609" s="250"/>
      <c r="E609" s="246"/>
      <c r="F609" s="246"/>
      <c r="G609" s="246"/>
      <c r="H609" s="246"/>
      <c r="I609" s="246"/>
      <c r="J609" s="246"/>
      <c r="K609" s="246"/>
      <c r="L609" s="246"/>
      <c r="M609" s="246"/>
      <c r="N609" s="246"/>
      <c r="O609" s="246"/>
      <c r="P609" s="132"/>
    </row>
    <row r="610" spans="1:16" customFormat="1" ht="11.25" customHeight="1" x14ac:dyDescent="0.2">
      <c r="A610" s="272"/>
      <c r="B610" s="278"/>
      <c r="C610" s="279"/>
      <c r="D610" s="250"/>
      <c r="E610" s="246"/>
      <c r="F610" s="246"/>
      <c r="G610" s="246"/>
      <c r="H610" s="246"/>
      <c r="I610" s="246"/>
      <c r="J610" s="246"/>
      <c r="K610" s="246"/>
      <c r="L610" s="246"/>
      <c r="M610" s="246"/>
      <c r="N610" s="246"/>
      <c r="O610" s="246"/>
      <c r="P610" s="132"/>
    </row>
    <row r="611" spans="1:16" customFormat="1" ht="11.25" customHeight="1" x14ac:dyDescent="0.2">
      <c r="A611" s="272"/>
      <c r="B611" s="278"/>
      <c r="C611" s="279"/>
      <c r="D611" s="250"/>
      <c r="E611" s="246"/>
      <c r="F611" s="246"/>
      <c r="G611" s="246"/>
      <c r="H611" s="246"/>
      <c r="I611" s="246"/>
      <c r="J611" s="246"/>
      <c r="K611" s="246"/>
      <c r="L611" s="246"/>
      <c r="M611" s="246"/>
      <c r="N611" s="246"/>
      <c r="O611" s="246"/>
      <c r="P611" s="132"/>
    </row>
    <row r="612" spans="1:16" customFormat="1" ht="11.25" customHeight="1" x14ac:dyDescent="0.2">
      <c r="A612" s="272"/>
      <c r="B612" s="278"/>
      <c r="C612" s="279"/>
      <c r="D612" s="250"/>
      <c r="E612" s="246"/>
      <c r="F612" s="246"/>
      <c r="G612" s="246"/>
      <c r="H612" s="246"/>
      <c r="I612" s="246"/>
      <c r="J612" s="246"/>
      <c r="K612" s="246"/>
      <c r="L612" s="246"/>
      <c r="M612" s="246"/>
      <c r="N612" s="246"/>
      <c r="O612" s="246"/>
      <c r="P612" s="132"/>
    </row>
    <row r="613" spans="1:16" customFormat="1" ht="11.25" customHeight="1" x14ac:dyDescent="0.2">
      <c r="A613" s="272"/>
      <c r="B613" s="278"/>
      <c r="C613" s="279"/>
      <c r="D613" s="250"/>
      <c r="E613" s="246"/>
      <c r="F613" s="246"/>
      <c r="G613" s="246"/>
      <c r="H613" s="246"/>
      <c r="I613" s="246"/>
      <c r="J613" s="246"/>
      <c r="K613" s="246"/>
      <c r="L613" s="246"/>
      <c r="M613" s="246"/>
      <c r="N613" s="246"/>
      <c r="O613" s="246"/>
      <c r="P613" s="132"/>
    </row>
    <row r="614" spans="1:16" customFormat="1" ht="11.25" customHeight="1" x14ac:dyDescent="0.2">
      <c r="A614" s="272"/>
      <c r="B614" s="278"/>
      <c r="C614" s="279"/>
      <c r="D614" s="250"/>
      <c r="E614" s="246"/>
      <c r="F614" s="246"/>
      <c r="G614" s="246"/>
      <c r="H614" s="246"/>
      <c r="I614" s="246"/>
      <c r="J614" s="246"/>
      <c r="K614" s="246"/>
      <c r="L614" s="246"/>
      <c r="M614" s="246"/>
      <c r="N614" s="246"/>
      <c r="O614" s="246"/>
      <c r="P614" s="132"/>
    </row>
    <row r="615" spans="1:16" customFormat="1" ht="11.25" customHeight="1" x14ac:dyDescent="0.2">
      <c r="A615" s="272"/>
      <c r="B615" s="278"/>
      <c r="C615" s="279"/>
      <c r="D615" s="250"/>
      <c r="E615" s="246"/>
      <c r="F615" s="246"/>
      <c r="G615" s="246"/>
      <c r="H615" s="246"/>
      <c r="I615" s="246"/>
      <c r="J615" s="246"/>
      <c r="K615" s="246"/>
      <c r="L615" s="246"/>
      <c r="M615" s="246"/>
      <c r="N615" s="246"/>
      <c r="O615" s="246"/>
      <c r="P615" s="132"/>
    </row>
    <row r="616" spans="1:16" customFormat="1" ht="11.25" customHeight="1" x14ac:dyDescent="0.2">
      <c r="A616" s="272"/>
      <c r="B616" s="278"/>
      <c r="C616" s="279"/>
      <c r="D616" s="250"/>
      <c r="E616" s="246"/>
      <c r="F616" s="246"/>
      <c r="G616" s="246"/>
      <c r="H616" s="246"/>
      <c r="I616" s="246"/>
      <c r="J616" s="246"/>
      <c r="K616" s="246"/>
      <c r="L616" s="246"/>
      <c r="M616" s="246"/>
      <c r="N616" s="246"/>
      <c r="O616" s="246"/>
      <c r="P616" s="132"/>
    </row>
    <row r="617" spans="1:16" customFormat="1" ht="11.25" customHeight="1" x14ac:dyDescent="0.2">
      <c r="A617" s="272"/>
      <c r="B617" s="278"/>
      <c r="C617" s="279"/>
      <c r="D617" s="250"/>
      <c r="E617" s="246"/>
      <c r="F617" s="246"/>
      <c r="G617" s="246"/>
      <c r="H617" s="246"/>
      <c r="I617" s="246"/>
      <c r="J617" s="246"/>
      <c r="K617" s="246"/>
      <c r="L617" s="246"/>
      <c r="M617" s="246"/>
      <c r="N617" s="246"/>
      <c r="O617" s="246"/>
      <c r="P617" s="132"/>
    </row>
    <row r="618" spans="1:16" customFormat="1" ht="11.25" customHeight="1" x14ac:dyDescent="0.2">
      <c r="A618" s="272"/>
      <c r="B618" s="278"/>
      <c r="C618" s="279"/>
      <c r="D618" s="250"/>
      <c r="E618" s="246"/>
      <c r="F618" s="246"/>
      <c r="G618" s="246"/>
      <c r="H618" s="246"/>
      <c r="I618" s="246"/>
      <c r="J618" s="246"/>
      <c r="K618" s="246"/>
      <c r="L618" s="246"/>
      <c r="M618" s="246"/>
      <c r="N618" s="246"/>
      <c r="O618" s="246"/>
      <c r="P618" s="132"/>
    </row>
    <row r="619" spans="1:16" customFormat="1" ht="11.25" customHeight="1" x14ac:dyDescent="0.2">
      <c r="A619" s="272"/>
      <c r="B619" s="278"/>
      <c r="C619" s="279"/>
      <c r="D619" s="250"/>
      <c r="E619" s="246"/>
      <c r="F619" s="246"/>
      <c r="G619" s="246"/>
      <c r="H619" s="246"/>
      <c r="I619" s="246"/>
      <c r="J619" s="246"/>
      <c r="K619" s="246"/>
      <c r="L619" s="246"/>
      <c r="M619" s="246"/>
      <c r="N619" s="246"/>
      <c r="O619" s="246"/>
      <c r="P619" s="132"/>
    </row>
    <row r="620" spans="1:16" customFormat="1" ht="11.25" customHeight="1" x14ac:dyDescent="0.2">
      <c r="A620" s="272"/>
      <c r="B620" s="278"/>
      <c r="C620" s="279"/>
      <c r="D620" s="250"/>
      <c r="E620" s="246"/>
      <c r="F620" s="246"/>
      <c r="G620" s="246"/>
      <c r="H620" s="246"/>
      <c r="I620" s="246"/>
      <c r="J620" s="246"/>
      <c r="K620" s="246"/>
      <c r="L620" s="246"/>
      <c r="M620" s="246"/>
      <c r="N620" s="246"/>
      <c r="O620" s="246"/>
      <c r="P620" s="132"/>
    </row>
    <row r="621" spans="1:16" customFormat="1" ht="11.25" customHeight="1" x14ac:dyDescent="0.2">
      <c r="A621" s="272"/>
      <c r="B621" s="278"/>
      <c r="C621" s="279"/>
      <c r="D621" s="250"/>
      <c r="E621" s="246"/>
      <c r="F621" s="246"/>
      <c r="G621" s="246"/>
      <c r="H621" s="246"/>
      <c r="I621" s="246"/>
      <c r="J621" s="246"/>
      <c r="K621" s="246"/>
      <c r="L621" s="246"/>
      <c r="M621" s="246"/>
      <c r="N621" s="246"/>
      <c r="O621" s="246"/>
      <c r="P621" s="132"/>
    </row>
    <row r="622" spans="1:16" customFormat="1" ht="11.25" customHeight="1" x14ac:dyDescent="0.2">
      <c r="A622" s="272"/>
      <c r="B622" s="278"/>
      <c r="C622" s="279"/>
      <c r="D622" s="250"/>
      <c r="E622" s="246"/>
      <c r="F622" s="246"/>
      <c r="G622" s="246"/>
      <c r="H622" s="246"/>
      <c r="I622" s="246"/>
      <c r="J622" s="246"/>
      <c r="K622" s="246"/>
      <c r="L622" s="246"/>
      <c r="M622" s="246"/>
      <c r="N622" s="246"/>
      <c r="O622" s="246"/>
      <c r="P622" s="132"/>
    </row>
    <row r="623" spans="1:16" customFormat="1" ht="11.25" customHeight="1" x14ac:dyDescent="0.2">
      <c r="A623" s="272"/>
      <c r="B623" s="278"/>
      <c r="C623" s="279"/>
      <c r="D623" s="250"/>
      <c r="E623" s="246"/>
      <c r="F623" s="246"/>
      <c r="G623" s="246"/>
      <c r="H623" s="246"/>
      <c r="I623" s="246"/>
      <c r="J623" s="246"/>
      <c r="K623" s="246"/>
      <c r="L623" s="246"/>
      <c r="M623" s="246"/>
      <c r="N623" s="246"/>
      <c r="O623" s="246"/>
      <c r="P623" s="132"/>
    </row>
    <row r="624" spans="1:16" customFormat="1" ht="11.25" customHeight="1" x14ac:dyDescent="0.2">
      <c r="A624" s="272"/>
      <c r="B624" s="278"/>
      <c r="C624" s="279"/>
      <c r="D624" s="250"/>
      <c r="E624" s="246"/>
      <c r="F624" s="246"/>
      <c r="G624" s="246"/>
      <c r="H624" s="246"/>
      <c r="I624" s="246"/>
      <c r="J624" s="246"/>
      <c r="K624" s="246"/>
      <c r="L624" s="246"/>
      <c r="M624" s="246"/>
      <c r="N624" s="246"/>
      <c r="O624" s="246"/>
      <c r="P624" s="132"/>
    </row>
    <row r="625" spans="1:16" customFormat="1" ht="11.25" customHeight="1" x14ac:dyDescent="0.2">
      <c r="A625" s="272"/>
      <c r="B625" s="278"/>
      <c r="C625" s="279"/>
      <c r="D625" s="250"/>
      <c r="E625" s="246"/>
      <c r="F625" s="246"/>
      <c r="G625" s="246"/>
      <c r="H625" s="246"/>
      <c r="I625" s="246"/>
      <c r="J625" s="246"/>
      <c r="K625" s="246"/>
      <c r="L625" s="246"/>
      <c r="M625" s="246"/>
      <c r="N625" s="246"/>
      <c r="O625" s="246"/>
      <c r="P625" s="132"/>
    </row>
    <row r="626" spans="1:16" customFormat="1" ht="11.25" customHeight="1" x14ac:dyDescent="0.2">
      <c r="A626" s="272"/>
      <c r="B626" s="278"/>
      <c r="C626" s="279"/>
      <c r="D626" s="250"/>
      <c r="E626" s="246"/>
      <c r="F626" s="246"/>
      <c r="G626" s="246"/>
      <c r="H626" s="246"/>
      <c r="I626" s="246"/>
      <c r="J626" s="246"/>
      <c r="K626" s="246"/>
      <c r="L626" s="246"/>
      <c r="M626" s="246"/>
      <c r="N626" s="246"/>
      <c r="O626" s="246"/>
      <c r="P626" s="132"/>
    </row>
    <row r="627" spans="1:16" customFormat="1" ht="11.25" customHeight="1" x14ac:dyDescent="0.2">
      <c r="A627" s="272"/>
      <c r="B627" s="278"/>
      <c r="C627" s="279"/>
      <c r="D627" s="250"/>
      <c r="E627" s="246"/>
      <c r="F627" s="246"/>
      <c r="G627" s="246"/>
      <c r="H627" s="246"/>
      <c r="I627" s="246"/>
      <c r="J627" s="246"/>
      <c r="K627" s="246"/>
      <c r="L627" s="246"/>
      <c r="M627" s="246"/>
      <c r="N627" s="246"/>
      <c r="O627" s="246"/>
      <c r="P627" s="132"/>
    </row>
    <row r="628" spans="1:16" customFormat="1" ht="11.25" customHeight="1" x14ac:dyDescent="0.2">
      <c r="A628" s="272"/>
      <c r="B628" s="278"/>
      <c r="C628" s="279"/>
      <c r="D628" s="250"/>
      <c r="E628" s="246"/>
      <c r="F628" s="246"/>
      <c r="G628" s="246"/>
      <c r="H628" s="246"/>
      <c r="I628" s="246"/>
      <c r="J628" s="246"/>
      <c r="K628" s="246"/>
      <c r="L628" s="246"/>
      <c r="M628" s="246"/>
      <c r="N628" s="246"/>
      <c r="O628" s="246"/>
      <c r="P628" s="132"/>
    </row>
    <row r="629" spans="1:16" customFormat="1" ht="11.25" customHeight="1" x14ac:dyDescent="0.2">
      <c r="A629" s="272"/>
      <c r="B629" s="278"/>
      <c r="C629" s="279"/>
      <c r="D629" s="250"/>
      <c r="E629" s="246"/>
      <c r="F629" s="246"/>
      <c r="G629" s="246"/>
      <c r="H629" s="246"/>
      <c r="I629" s="246"/>
      <c r="J629" s="246"/>
      <c r="K629" s="246"/>
      <c r="L629" s="246"/>
      <c r="M629" s="246"/>
      <c r="N629" s="246"/>
      <c r="O629" s="246"/>
      <c r="P629" s="132"/>
    </row>
    <row r="630" spans="1:16" customFormat="1" ht="11.25" customHeight="1" x14ac:dyDescent="0.2">
      <c r="A630" s="272"/>
      <c r="B630" s="278"/>
      <c r="C630" s="279"/>
      <c r="D630" s="250"/>
      <c r="E630" s="246"/>
      <c r="F630" s="246"/>
      <c r="G630" s="246"/>
      <c r="H630" s="246"/>
      <c r="I630" s="246"/>
      <c r="J630" s="246"/>
      <c r="K630" s="246"/>
      <c r="L630" s="246"/>
      <c r="M630" s="246"/>
      <c r="N630" s="246"/>
      <c r="O630" s="246"/>
      <c r="P630" s="132"/>
    </row>
    <row r="631" spans="1:16" customFormat="1" ht="11.25" customHeight="1" x14ac:dyDescent="0.2">
      <c r="A631" s="272"/>
      <c r="B631" s="278"/>
      <c r="C631" s="279"/>
      <c r="D631" s="250"/>
      <c r="E631" s="246"/>
      <c r="F631" s="246"/>
      <c r="G631" s="246"/>
      <c r="H631" s="246"/>
      <c r="I631" s="246"/>
      <c r="J631" s="246"/>
      <c r="K631" s="246"/>
      <c r="L631" s="246"/>
      <c r="M631" s="246"/>
      <c r="N631" s="246"/>
      <c r="O631" s="246"/>
      <c r="P631" s="132"/>
    </row>
    <row r="632" spans="1:16" customFormat="1" ht="11.25" customHeight="1" x14ac:dyDescent="0.2">
      <c r="A632" s="272"/>
      <c r="B632" s="278"/>
      <c r="C632" s="279"/>
      <c r="D632" s="250"/>
      <c r="E632" s="246"/>
      <c r="F632" s="246"/>
      <c r="G632" s="246"/>
      <c r="H632" s="246"/>
      <c r="I632" s="246"/>
      <c r="J632" s="246"/>
      <c r="K632" s="246"/>
      <c r="L632" s="246"/>
      <c r="M632" s="246"/>
      <c r="N632" s="246"/>
      <c r="O632" s="246"/>
      <c r="P632" s="132"/>
    </row>
    <row r="633" spans="1:16" customFormat="1" ht="11.25" customHeight="1" x14ac:dyDescent="0.2">
      <c r="A633" s="272"/>
      <c r="B633" s="278"/>
      <c r="C633" s="279"/>
      <c r="D633" s="250"/>
      <c r="E633" s="246"/>
      <c r="F633" s="246"/>
      <c r="G633" s="246"/>
      <c r="H633" s="246"/>
      <c r="I633" s="246"/>
      <c r="J633" s="246"/>
      <c r="K633" s="246"/>
      <c r="L633" s="246"/>
      <c r="M633" s="246"/>
      <c r="N633" s="246"/>
      <c r="O633" s="246"/>
      <c r="P633" s="132"/>
    </row>
    <row r="634" spans="1:16" customFormat="1" ht="11.25" customHeight="1" x14ac:dyDescent="0.2">
      <c r="A634" s="272"/>
      <c r="B634" s="278"/>
      <c r="C634" s="279"/>
      <c r="D634" s="250"/>
      <c r="E634" s="246"/>
      <c r="F634" s="246"/>
      <c r="G634" s="246"/>
      <c r="H634" s="246"/>
      <c r="I634" s="246"/>
      <c r="J634" s="246"/>
      <c r="K634" s="246"/>
      <c r="L634" s="246"/>
      <c r="M634" s="246"/>
      <c r="N634" s="246"/>
      <c r="O634" s="246"/>
      <c r="P634" s="132"/>
    </row>
    <row r="635" spans="1:16" customFormat="1" ht="11.25" customHeight="1" x14ac:dyDescent="0.2">
      <c r="A635" s="272"/>
      <c r="B635" s="278"/>
      <c r="C635" s="279"/>
      <c r="D635" s="250"/>
      <c r="E635" s="246"/>
      <c r="F635" s="246"/>
      <c r="G635" s="246"/>
      <c r="H635" s="246"/>
      <c r="I635" s="246"/>
      <c r="J635" s="246"/>
      <c r="K635" s="246"/>
      <c r="L635" s="246"/>
      <c r="M635" s="246"/>
      <c r="N635" s="246"/>
      <c r="O635" s="246"/>
      <c r="P635" s="132"/>
    </row>
    <row r="636" spans="1:16" customFormat="1" ht="11.25" customHeight="1" x14ac:dyDescent="0.2">
      <c r="A636" s="272"/>
      <c r="B636" s="278"/>
      <c r="C636" s="279"/>
      <c r="D636" s="250"/>
      <c r="E636" s="246"/>
      <c r="F636" s="246"/>
      <c r="G636" s="246"/>
      <c r="H636" s="246"/>
      <c r="I636" s="246"/>
      <c r="J636" s="246"/>
      <c r="K636" s="246"/>
      <c r="L636" s="246"/>
      <c r="M636" s="246"/>
      <c r="N636" s="246"/>
      <c r="O636" s="246"/>
      <c r="P636" s="132"/>
    </row>
    <row r="637" spans="1:16" customFormat="1" ht="11.25" customHeight="1" x14ac:dyDescent="0.2">
      <c r="A637" s="272"/>
      <c r="B637" s="278"/>
      <c r="C637" s="279"/>
      <c r="D637" s="250"/>
      <c r="E637" s="246"/>
      <c r="F637" s="246"/>
      <c r="G637" s="246"/>
      <c r="H637" s="246"/>
      <c r="I637" s="246"/>
      <c r="J637" s="246"/>
      <c r="K637" s="246"/>
      <c r="L637" s="246"/>
      <c r="M637" s="246"/>
      <c r="N637" s="246"/>
      <c r="O637" s="246"/>
      <c r="P637" s="132"/>
    </row>
    <row r="638" spans="1:16" customFormat="1" ht="11.25" customHeight="1" x14ac:dyDescent="0.2">
      <c r="A638" s="272"/>
      <c r="B638" s="278"/>
      <c r="C638" s="279"/>
      <c r="D638" s="250"/>
      <c r="E638" s="246"/>
      <c r="F638" s="246"/>
      <c r="G638" s="246"/>
      <c r="H638" s="246"/>
      <c r="I638" s="246"/>
      <c r="J638" s="246"/>
      <c r="K638" s="246"/>
      <c r="L638" s="246"/>
      <c r="M638" s="246"/>
      <c r="N638" s="246"/>
      <c r="O638" s="246"/>
      <c r="P638" s="132"/>
    </row>
    <row r="639" spans="1:16" customFormat="1" ht="11.25" customHeight="1" x14ac:dyDescent="0.2">
      <c r="A639" s="272"/>
      <c r="B639" s="278"/>
      <c r="C639" s="279"/>
      <c r="D639" s="250"/>
      <c r="E639" s="246"/>
      <c r="F639" s="246"/>
      <c r="G639" s="246"/>
      <c r="H639" s="246"/>
      <c r="I639" s="246"/>
      <c r="J639" s="246"/>
      <c r="K639" s="246"/>
      <c r="L639" s="246"/>
      <c r="M639" s="246"/>
      <c r="N639" s="246"/>
      <c r="O639" s="246"/>
      <c r="P639" s="132"/>
    </row>
    <row r="640" spans="1:16" customFormat="1" ht="11.25" customHeight="1" x14ac:dyDescent="0.2">
      <c r="A640" s="272"/>
      <c r="B640" s="278"/>
      <c r="C640" s="279"/>
      <c r="D640" s="250"/>
      <c r="E640" s="246"/>
      <c r="F640" s="246"/>
      <c r="G640" s="246"/>
      <c r="H640" s="246"/>
      <c r="I640" s="246"/>
      <c r="J640" s="246"/>
      <c r="K640" s="246"/>
      <c r="L640" s="246"/>
      <c r="M640" s="246"/>
      <c r="N640" s="246"/>
      <c r="O640" s="246"/>
      <c r="P640" s="132"/>
    </row>
    <row r="641" spans="1:16" customFormat="1" ht="11.25" customHeight="1" x14ac:dyDescent="0.2">
      <c r="A641" s="272"/>
      <c r="B641" s="278"/>
      <c r="C641" s="279"/>
      <c r="D641" s="250"/>
      <c r="E641" s="246"/>
      <c r="F641" s="246"/>
      <c r="G641" s="246"/>
      <c r="H641" s="246"/>
      <c r="I641" s="246"/>
      <c r="J641" s="246"/>
      <c r="K641" s="246"/>
      <c r="L641" s="246"/>
      <c r="M641" s="246"/>
      <c r="N641" s="246"/>
      <c r="O641" s="246"/>
      <c r="P641" s="132"/>
    </row>
    <row r="642" spans="1:16" customFormat="1" ht="11.25" customHeight="1" x14ac:dyDescent="0.2">
      <c r="A642" s="272"/>
      <c r="B642" s="278"/>
      <c r="C642" s="279"/>
      <c r="D642" s="250"/>
      <c r="E642" s="246"/>
      <c r="F642" s="246"/>
      <c r="G642" s="246"/>
      <c r="H642" s="246"/>
      <c r="I642" s="246"/>
      <c r="J642" s="246"/>
      <c r="K642" s="246"/>
      <c r="L642" s="246"/>
      <c r="M642" s="246"/>
      <c r="N642" s="246"/>
      <c r="O642" s="246"/>
      <c r="P642" s="132"/>
    </row>
    <row r="643" spans="1:16" customFormat="1" ht="11.25" customHeight="1" x14ac:dyDescent="0.2">
      <c r="A643" s="272"/>
      <c r="B643" s="278"/>
      <c r="C643" s="279"/>
      <c r="D643" s="250"/>
      <c r="E643" s="246"/>
      <c r="F643" s="246"/>
      <c r="G643" s="246"/>
      <c r="H643" s="246"/>
      <c r="I643" s="246"/>
      <c r="J643" s="246"/>
      <c r="K643" s="246"/>
      <c r="L643" s="246"/>
      <c r="M643" s="246"/>
      <c r="N643" s="246"/>
      <c r="O643" s="246"/>
      <c r="P643" s="132"/>
    </row>
    <row r="644" spans="1:16" customFormat="1" ht="11.25" customHeight="1" x14ac:dyDescent="0.2">
      <c r="A644" s="272"/>
      <c r="B644" s="278"/>
      <c r="C644" s="279"/>
      <c r="D644" s="250"/>
      <c r="E644" s="246"/>
      <c r="F644" s="246"/>
      <c r="G644" s="246"/>
      <c r="H644" s="246"/>
      <c r="I644" s="246"/>
      <c r="J644" s="246"/>
      <c r="K644" s="246"/>
      <c r="L644" s="246"/>
      <c r="M644" s="246"/>
      <c r="N644" s="246"/>
      <c r="O644" s="246"/>
      <c r="P644" s="132"/>
    </row>
    <row r="645" spans="1:16" customFormat="1" ht="11.25" customHeight="1" x14ac:dyDescent="0.2">
      <c r="A645" s="272"/>
      <c r="B645" s="278"/>
      <c r="C645" s="279"/>
      <c r="D645" s="250"/>
      <c r="E645" s="246"/>
      <c r="F645" s="246"/>
      <c r="G645" s="246"/>
      <c r="H645" s="246"/>
      <c r="I645" s="246"/>
      <c r="J645" s="246"/>
      <c r="K645" s="246"/>
      <c r="L645" s="246"/>
      <c r="M645" s="246"/>
      <c r="N645" s="246"/>
      <c r="O645" s="246"/>
      <c r="P645" s="132"/>
    </row>
    <row r="646" spans="1:16" customFormat="1" ht="11.25" customHeight="1" x14ac:dyDescent="0.2">
      <c r="A646" s="272"/>
      <c r="B646" s="278"/>
      <c r="C646" s="279"/>
      <c r="D646" s="250"/>
      <c r="E646" s="246"/>
      <c r="F646" s="246"/>
      <c r="G646" s="246"/>
      <c r="H646" s="246"/>
      <c r="I646" s="246"/>
      <c r="J646" s="246"/>
      <c r="K646" s="246"/>
      <c r="L646" s="246"/>
      <c r="M646" s="246"/>
      <c r="N646" s="246"/>
      <c r="O646" s="246"/>
      <c r="P646" s="132"/>
    </row>
    <row r="647" spans="1:16" customFormat="1" ht="11.25" customHeight="1" x14ac:dyDescent="0.2">
      <c r="A647" s="272"/>
      <c r="B647" s="278"/>
      <c r="C647" s="279"/>
      <c r="D647" s="250"/>
      <c r="E647" s="246"/>
      <c r="F647" s="246"/>
      <c r="G647" s="246"/>
      <c r="H647" s="246"/>
      <c r="I647" s="246"/>
      <c r="J647" s="246"/>
      <c r="K647" s="246"/>
      <c r="L647" s="246"/>
      <c r="M647" s="246"/>
      <c r="N647" s="246"/>
      <c r="O647" s="246"/>
      <c r="P647" s="132"/>
    </row>
    <row r="648" spans="1:16" customFormat="1" ht="11.25" customHeight="1" x14ac:dyDescent="0.2">
      <c r="A648" s="272"/>
      <c r="B648" s="278"/>
      <c r="C648" s="279"/>
      <c r="D648" s="250"/>
      <c r="E648" s="246"/>
      <c r="F648" s="246"/>
      <c r="G648" s="246"/>
      <c r="H648" s="246"/>
      <c r="I648" s="246"/>
      <c r="J648" s="246"/>
      <c r="K648" s="246"/>
      <c r="L648" s="246"/>
      <c r="M648" s="246"/>
      <c r="N648" s="246"/>
      <c r="O648" s="246"/>
      <c r="P648" s="132"/>
    </row>
    <row r="649" spans="1:16" customFormat="1" ht="11.25" customHeight="1" x14ac:dyDescent="0.2">
      <c r="A649" s="272"/>
      <c r="B649" s="278"/>
      <c r="C649" s="279"/>
      <c r="D649" s="250"/>
      <c r="E649" s="246"/>
      <c r="F649" s="246"/>
      <c r="G649" s="246"/>
      <c r="H649" s="246"/>
      <c r="I649" s="246"/>
      <c r="J649" s="246"/>
      <c r="K649" s="246"/>
      <c r="L649" s="246"/>
      <c r="M649" s="246"/>
      <c r="N649" s="246"/>
      <c r="O649" s="246"/>
      <c r="P649" s="132"/>
    </row>
    <row r="650" spans="1:16" customFormat="1" ht="11.25" customHeight="1" x14ac:dyDescent="0.2">
      <c r="A650" s="272"/>
      <c r="B650" s="278"/>
      <c r="C650" s="279"/>
      <c r="D650" s="250"/>
      <c r="E650" s="246"/>
      <c r="F650" s="246"/>
      <c r="G650" s="246"/>
      <c r="H650" s="246"/>
      <c r="I650" s="246"/>
      <c r="J650" s="246"/>
      <c r="K650" s="246"/>
      <c r="L650" s="246"/>
      <c r="M650" s="246"/>
      <c r="N650" s="246"/>
      <c r="O650" s="246"/>
      <c r="P650" s="132"/>
    </row>
    <row r="651" spans="1:16" customFormat="1" ht="11.25" customHeight="1" x14ac:dyDescent="0.2">
      <c r="A651" s="272"/>
      <c r="B651" s="278"/>
      <c r="C651" s="279"/>
      <c r="D651" s="250"/>
      <c r="E651" s="246"/>
      <c r="F651" s="246"/>
      <c r="G651" s="246"/>
      <c r="H651" s="246"/>
      <c r="I651" s="246"/>
      <c r="J651" s="246"/>
      <c r="K651" s="246"/>
      <c r="L651" s="246"/>
      <c r="M651" s="246"/>
      <c r="N651" s="246"/>
      <c r="O651" s="246"/>
      <c r="P651" s="132"/>
    </row>
    <row r="652" spans="1:16" customFormat="1" ht="11.25" customHeight="1" x14ac:dyDescent="0.2">
      <c r="A652" s="272"/>
      <c r="B652" s="278"/>
      <c r="C652" s="279"/>
      <c r="D652" s="250"/>
      <c r="E652" s="246"/>
      <c r="F652" s="246"/>
      <c r="G652" s="246"/>
      <c r="H652" s="246"/>
      <c r="I652" s="246"/>
      <c r="J652" s="246"/>
      <c r="K652" s="246"/>
      <c r="L652" s="246"/>
      <c r="M652" s="246"/>
      <c r="N652" s="246"/>
      <c r="O652" s="246"/>
      <c r="P652" s="132"/>
    </row>
    <row r="653" spans="1:16" customFormat="1" ht="11.25" customHeight="1" x14ac:dyDescent="0.2">
      <c r="A653" s="272"/>
      <c r="B653" s="278"/>
      <c r="C653" s="279"/>
      <c r="D653" s="250"/>
      <c r="E653" s="246"/>
      <c r="F653" s="246"/>
      <c r="G653" s="246"/>
      <c r="H653" s="246"/>
      <c r="I653" s="246"/>
      <c r="J653" s="246"/>
      <c r="K653" s="246"/>
      <c r="L653" s="246"/>
      <c r="M653" s="246"/>
      <c r="N653" s="246"/>
      <c r="O653" s="246"/>
      <c r="P653" s="132"/>
    </row>
    <row r="654" spans="1:16" customFormat="1" ht="11.25" customHeight="1" x14ac:dyDescent="0.2">
      <c r="A654" s="272"/>
      <c r="B654" s="278"/>
      <c r="C654" s="279"/>
      <c r="D654" s="250"/>
      <c r="E654" s="246"/>
      <c r="F654" s="246"/>
      <c r="G654" s="246"/>
      <c r="H654" s="246"/>
      <c r="I654" s="246"/>
      <c r="J654" s="246"/>
      <c r="K654" s="246"/>
      <c r="L654" s="246"/>
      <c r="M654" s="246"/>
      <c r="N654" s="246"/>
      <c r="O654" s="246"/>
      <c r="P654" s="132"/>
    </row>
    <row r="655" spans="1:16" customFormat="1" ht="11.25" customHeight="1" x14ac:dyDescent="0.2">
      <c r="A655" s="272"/>
      <c r="B655" s="278"/>
      <c r="C655" s="279"/>
      <c r="D655" s="250"/>
      <c r="E655" s="246"/>
      <c r="F655" s="246"/>
      <c r="G655" s="246"/>
      <c r="H655" s="246"/>
      <c r="I655" s="246"/>
      <c r="J655" s="246"/>
      <c r="K655" s="246"/>
      <c r="L655" s="246"/>
      <c r="M655" s="246"/>
      <c r="N655" s="246"/>
      <c r="O655" s="246"/>
      <c r="P655" s="132"/>
    </row>
    <row r="656" spans="1:16" customFormat="1" ht="11.25" customHeight="1" x14ac:dyDescent="0.2">
      <c r="A656" s="272"/>
      <c r="B656" s="278"/>
      <c r="C656" s="279"/>
      <c r="D656" s="250"/>
      <c r="E656" s="246"/>
      <c r="F656" s="246"/>
      <c r="G656" s="246"/>
      <c r="H656" s="246"/>
      <c r="I656" s="246"/>
      <c r="J656" s="246"/>
      <c r="K656" s="246"/>
      <c r="L656" s="246"/>
      <c r="M656" s="246"/>
      <c r="N656" s="246"/>
      <c r="O656" s="246"/>
      <c r="P656" s="132"/>
    </row>
    <row r="657" spans="1:16" customFormat="1" ht="11.25" customHeight="1" x14ac:dyDescent="0.2">
      <c r="A657" s="272"/>
      <c r="B657" s="278"/>
      <c r="C657" s="279"/>
      <c r="D657" s="250"/>
      <c r="E657" s="246"/>
      <c r="F657" s="246"/>
      <c r="G657" s="246"/>
      <c r="H657" s="246"/>
      <c r="I657" s="246"/>
      <c r="J657" s="246"/>
      <c r="K657" s="246"/>
      <c r="L657" s="246"/>
      <c r="M657" s="246"/>
      <c r="N657" s="246"/>
      <c r="O657" s="246"/>
      <c r="P657" s="132"/>
    </row>
    <row r="658" spans="1:16" customFormat="1" ht="11.25" customHeight="1" x14ac:dyDescent="0.2">
      <c r="A658" s="272"/>
      <c r="B658" s="278"/>
      <c r="C658" s="279"/>
      <c r="D658" s="250"/>
      <c r="E658" s="246"/>
      <c r="F658" s="246"/>
      <c r="G658" s="246"/>
      <c r="H658" s="246"/>
      <c r="I658" s="246"/>
      <c r="J658" s="246"/>
      <c r="K658" s="246"/>
      <c r="L658" s="246"/>
      <c r="M658" s="246"/>
      <c r="N658" s="246"/>
      <c r="O658" s="246"/>
      <c r="P658" s="132"/>
    </row>
    <row r="659" spans="1:16" customFormat="1" ht="11.25" customHeight="1" x14ac:dyDescent="0.2">
      <c r="A659" s="272"/>
      <c r="B659" s="278"/>
      <c r="C659" s="279"/>
      <c r="D659" s="250"/>
      <c r="E659" s="246"/>
      <c r="F659" s="246"/>
      <c r="G659" s="246"/>
      <c r="H659" s="246"/>
      <c r="I659" s="246"/>
      <c r="J659" s="246"/>
      <c r="K659" s="246"/>
      <c r="L659" s="246"/>
      <c r="M659" s="246"/>
      <c r="N659" s="246"/>
      <c r="O659" s="246"/>
      <c r="P659" s="132"/>
    </row>
    <row r="660" spans="1:16" customFormat="1" ht="11.25" customHeight="1" x14ac:dyDescent="0.2">
      <c r="A660" s="272"/>
      <c r="B660" s="278"/>
      <c r="C660" s="279"/>
      <c r="D660" s="250"/>
      <c r="E660" s="246"/>
      <c r="F660" s="246"/>
      <c r="G660" s="246"/>
      <c r="H660" s="246"/>
      <c r="I660" s="246"/>
      <c r="J660" s="246"/>
      <c r="K660" s="246"/>
      <c r="L660" s="246"/>
      <c r="M660" s="246"/>
      <c r="N660" s="246"/>
      <c r="O660" s="246"/>
      <c r="P660" s="132"/>
    </row>
    <row r="661" spans="1:16" customFormat="1" ht="11.25" customHeight="1" x14ac:dyDescent="0.2">
      <c r="A661" s="272"/>
      <c r="B661" s="278"/>
      <c r="C661" s="279"/>
      <c r="D661" s="250"/>
      <c r="E661" s="246"/>
      <c r="F661" s="246"/>
      <c r="G661" s="246"/>
      <c r="H661" s="246"/>
      <c r="I661" s="246"/>
      <c r="J661" s="246"/>
      <c r="K661" s="246"/>
      <c r="L661" s="246"/>
      <c r="M661" s="246"/>
      <c r="N661" s="246"/>
      <c r="O661" s="246"/>
      <c r="P661" s="132"/>
    </row>
    <row r="662" spans="1:16" customFormat="1" ht="11.25" customHeight="1" x14ac:dyDescent="0.2">
      <c r="A662" s="272"/>
      <c r="B662" s="278"/>
      <c r="C662" s="279"/>
      <c r="D662" s="250"/>
      <c r="E662" s="246"/>
      <c r="F662" s="246"/>
      <c r="G662" s="246"/>
      <c r="H662" s="246"/>
      <c r="I662" s="246"/>
      <c r="J662" s="246"/>
      <c r="K662" s="246"/>
      <c r="L662" s="246"/>
      <c r="M662" s="246"/>
      <c r="N662" s="246"/>
      <c r="O662" s="246"/>
      <c r="P662" s="132"/>
    </row>
    <row r="663" spans="1:16" customFormat="1" ht="11.25" customHeight="1" x14ac:dyDescent="0.2">
      <c r="A663" s="272"/>
      <c r="B663" s="278"/>
      <c r="C663" s="279"/>
      <c r="D663" s="250"/>
      <c r="E663" s="246"/>
      <c r="F663" s="246"/>
      <c r="G663" s="246"/>
      <c r="H663" s="246"/>
      <c r="I663" s="246"/>
      <c r="J663" s="246"/>
      <c r="K663" s="246"/>
      <c r="L663" s="246"/>
      <c r="M663" s="246"/>
      <c r="N663" s="246"/>
      <c r="O663" s="246"/>
      <c r="P663" s="132"/>
    </row>
    <row r="664" spans="1:16" customFormat="1" ht="11.25" customHeight="1" x14ac:dyDescent="0.2">
      <c r="A664" s="272"/>
      <c r="B664" s="278"/>
      <c r="C664" s="279"/>
      <c r="D664" s="250"/>
      <c r="E664" s="246"/>
      <c r="F664" s="246"/>
      <c r="G664" s="246"/>
      <c r="H664" s="246"/>
      <c r="I664" s="246"/>
      <c r="J664" s="246"/>
      <c r="K664" s="246"/>
      <c r="L664" s="246"/>
      <c r="M664" s="246"/>
      <c r="N664" s="246"/>
      <c r="O664" s="246"/>
      <c r="P664" s="132"/>
    </row>
    <row r="665" spans="1:16" customFormat="1" ht="11.25" customHeight="1" x14ac:dyDescent="0.2">
      <c r="A665" s="272"/>
      <c r="B665" s="278"/>
      <c r="C665" s="279"/>
      <c r="D665" s="250"/>
      <c r="E665" s="246"/>
      <c r="F665" s="246"/>
      <c r="G665" s="246"/>
      <c r="H665" s="246"/>
      <c r="I665" s="246"/>
      <c r="J665" s="246"/>
      <c r="K665" s="246"/>
      <c r="L665" s="246"/>
      <c r="M665" s="246"/>
      <c r="N665" s="246"/>
      <c r="O665" s="246"/>
      <c r="P665" s="132"/>
    </row>
    <row r="666" spans="1:16" customFormat="1" ht="11.25" customHeight="1" x14ac:dyDescent="0.2">
      <c r="A666" s="272"/>
      <c r="B666" s="278"/>
      <c r="C666" s="279"/>
      <c r="D666" s="250"/>
      <c r="E666" s="246"/>
      <c r="F666" s="246"/>
      <c r="G666" s="246"/>
      <c r="H666" s="246"/>
      <c r="I666" s="246"/>
      <c r="J666" s="246"/>
      <c r="K666" s="246"/>
      <c r="L666" s="246"/>
      <c r="M666" s="246"/>
      <c r="N666" s="246"/>
      <c r="O666" s="246"/>
      <c r="P666" s="132"/>
    </row>
    <row r="667" spans="1:16" customFormat="1" ht="11.25" customHeight="1" x14ac:dyDescent="0.2">
      <c r="A667" s="272"/>
      <c r="B667" s="278"/>
      <c r="C667" s="279"/>
      <c r="D667" s="250"/>
      <c r="E667" s="246"/>
      <c r="F667" s="246"/>
      <c r="G667" s="246"/>
      <c r="H667" s="246"/>
      <c r="I667" s="246"/>
      <c r="J667" s="246"/>
      <c r="K667" s="246"/>
      <c r="L667" s="246"/>
      <c r="M667" s="246"/>
      <c r="N667" s="246"/>
      <c r="O667" s="246"/>
      <c r="P667" s="132"/>
    </row>
    <row r="668" spans="1:16" customFormat="1" ht="11.25" customHeight="1" x14ac:dyDescent="0.2">
      <c r="A668" s="272"/>
      <c r="B668" s="278"/>
      <c r="C668" s="279"/>
      <c r="D668" s="250"/>
      <c r="E668" s="246"/>
      <c r="F668" s="246"/>
      <c r="G668" s="246"/>
      <c r="H668" s="246"/>
      <c r="I668" s="246"/>
      <c r="J668" s="246"/>
      <c r="K668" s="246"/>
      <c r="L668" s="246"/>
      <c r="M668" s="246"/>
      <c r="N668" s="246"/>
      <c r="O668" s="246"/>
      <c r="P668" s="132"/>
    </row>
    <row r="669" spans="1:16" customFormat="1" ht="11.25" customHeight="1" x14ac:dyDescent="0.2">
      <c r="A669" s="272"/>
      <c r="B669" s="278"/>
      <c r="C669" s="279"/>
      <c r="D669" s="250"/>
      <c r="E669" s="246"/>
      <c r="F669" s="246"/>
      <c r="G669" s="246"/>
      <c r="H669" s="246"/>
      <c r="I669" s="246"/>
      <c r="J669" s="246"/>
      <c r="K669" s="246"/>
      <c r="L669" s="246"/>
      <c r="M669" s="246"/>
      <c r="N669" s="246"/>
      <c r="O669" s="246"/>
      <c r="P669" s="132"/>
    </row>
    <row r="670" spans="1:16" customFormat="1" ht="11.25" customHeight="1" x14ac:dyDescent="0.2">
      <c r="A670" s="272"/>
      <c r="B670" s="278"/>
      <c r="C670" s="279"/>
      <c r="D670" s="250"/>
      <c r="E670" s="246"/>
      <c r="F670" s="246"/>
      <c r="G670" s="246"/>
      <c r="H670" s="246"/>
      <c r="I670" s="246"/>
      <c r="J670" s="246"/>
      <c r="K670" s="246"/>
      <c r="L670" s="246"/>
      <c r="M670" s="246"/>
      <c r="N670" s="246"/>
      <c r="O670" s="246"/>
      <c r="P670" s="132"/>
    </row>
    <row r="671" spans="1:16" customFormat="1" ht="11.25" customHeight="1" x14ac:dyDescent="0.2">
      <c r="A671" s="272"/>
      <c r="B671" s="278"/>
      <c r="C671" s="279"/>
      <c r="D671" s="250"/>
      <c r="E671" s="246"/>
      <c r="F671" s="246"/>
      <c r="G671" s="246"/>
      <c r="H671" s="246"/>
      <c r="I671" s="246"/>
      <c r="J671" s="246"/>
      <c r="K671" s="246"/>
      <c r="L671" s="246"/>
      <c r="M671" s="246"/>
      <c r="N671" s="246"/>
      <c r="O671" s="246"/>
      <c r="P671" s="132"/>
    </row>
    <row r="672" spans="1:16" customFormat="1" ht="11.25" customHeight="1" x14ac:dyDescent="0.2">
      <c r="A672" s="272"/>
      <c r="B672" s="278"/>
      <c r="C672" s="279"/>
      <c r="D672" s="250"/>
      <c r="E672" s="246"/>
      <c r="F672" s="246"/>
      <c r="G672" s="246"/>
      <c r="H672" s="246"/>
      <c r="I672" s="246"/>
      <c r="J672" s="246"/>
      <c r="K672" s="246"/>
      <c r="L672" s="246"/>
      <c r="M672" s="246"/>
      <c r="N672" s="246"/>
      <c r="O672" s="246"/>
      <c r="P672" s="132"/>
    </row>
    <row r="673" spans="1:16" customFormat="1" ht="11.25" customHeight="1" x14ac:dyDescent="0.2">
      <c r="A673" s="272"/>
      <c r="B673" s="278"/>
      <c r="C673" s="279"/>
      <c r="D673" s="250"/>
      <c r="E673" s="246"/>
      <c r="F673" s="246"/>
      <c r="G673" s="246"/>
      <c r="H673" s="246"/>
      <c r="I673" s="246"/>
      <c r="J673" s="246"/>
      <c r="K673" s="246"/>
      <c r="L673" s="246"/>
      <c r="M673" s="246"/>
      <c r="N673" s="246"/>
      <c r="O673" s="246"/>
      <c r="P673" s="132"/>
    </row>
    <row r="674" spans="1:16" customFormat="1" ht="11.25" customHeight="1" x14ac:dyDescent="0.2">
      <c r="A674" s="272"/>
      <c r="B674" s="278"/>
      <c r="C674" s="279"/>
      <c r="D674" s="250"/>
      <c r="E674" s="246"/>
      <c r="F674" s="246"/>
      <c r="G674" s="246"/>
      <c r="H674" s="246"/>
      <c r="I674" s="246"/>
      <c r="J674" s="246"/>
      <c r="K674" s="246"/>
      <c r="L674" s="246"/>
      <c r="M674" s="246"/>
      <c r="N674" s="246"/>
      <c r="O674" s="246"/>
      <c r="P674" s="132"/>
    </row>
    <row r="675" spans="1:16" customFormat="1" ht="11.25" customHeight="1" x14ac:dyDescent="0.2">
      <c r="A675" s="272"/>
      <c r="B675" s="278"/>
      <c r="C675" s="279"/>
      <c r="D675" s="250"/>
      <c r="E675" s="246"/>
      <c r="F675" s="246"/>
      <c r="G675" s="246"/>
      <c r="H675" s="246"/>
      <c r="I675" s="246"/>
      <c r="J675" s="246"/>
      <c r="K675" s="246"/>
      <c r="L675" s="246"/>
      <c r="M675" s="246"/>
      <c r="N675" s="246"/>
      <c r="O675" s="246"/>
      <c r="P675" s="132"/>
    </row>
    <row r="676" spans="1:16" customFormat="1" ht="11.25" customHeight="1" x14ac:dyDescent="0.2">
      <c r="A676" s="272"/>
      <c r="B676" s="278"/>
      <c r="C676" s="279"/>
      <c r="D676" s="250"/>
      <c r="E676" s="246"/>
      <c r="F676" s="246"/>
      <c r="G676" s="246"/>
      <c r="H676" s="246"/>
      <c r="I676" s="246"/>
      <c r="J676" s="246"/>
      <c r="K676" s="246"/>
      <c r="L676" s="246"/>
      <c r="M676" s="246"/>
      <c r="N676" s="246"/>
      <c r="O676" s="246"/>
      <c r="P676" s="132"/>
    </row>
    <row r="677" spans="1:16" customFormat="1" ht="11.25" customHeight="1" x14ac:dyDescent="0.2">
      <c r="A677" s="272"/>
      <c r="B677" s="278"/>
      <c r="C677" s="279"/>
      <c r="D677" s="250"/>
      <c r="E677" s="246"/>
      <c r="F677" s="246"/>
      <c r="G677" s="246"/>
      <c r="H677" s="246"/>
      <c r="I677" s="246"/>
      <c r="J677" s="246"/>
      <c r="K677" s="246"/>
      <c r="L677" s="246"/>
      <c r="M677" s="246"/>
      <c r="N677" s="246"/>
      <c r="O677" s="246"/>
      <c r="P677" s="132"/>
    </row>
    <row r="678" spans="1:16" customFormat="1" ht="11.25" customHeight="1" x14ac:dyDescent="0.2">
      <c r="A678" s="272"/>
      <c r="B678" s="278"/>
      <c r="C678" s="279"/>
      <c r="D678" s="250"/>
      <c r="E678" s="246"/>
      <c r="F678" s="246"/>
      <c r="G678" s="246"/>
      <c r="H678" s="246"/>
      <c r="I678" s="246"/>
      <c r="J678" s="246"/>
      <c r="K678" s="246"/>
      <c r="L678" s="246"/>
      <c r="M678" s="246"/>
      <c r="N678" s="246"/>
      <c r="O678" s="246"/>
      <c r="P678" s="132"/>
    </row>
    <row r="679" spans="1:16" customFormat="1" ht="11.25" customHeight="1" x14ac:dyDescent="0.2">
      <c r="A679" s="272"/>
      <c r="B679" s="278"/>
      <c r="C679" s="279"/>
      <c r="D679" s="250"/>
      <c r="E679" s="246"/>
      <c r="F679" s="246"/>
      <c r="G679" s="246"/>
      <c r="H679" s="246"/>
      <c r="I679" s="246"/>
      <c r="J679" s="246"/>
      <c r="K679" s="246"/>
      <c r="L679" s="246"/>
      <c r="M679" s="246"/>
      <c r="N679" s="246"/>
      <c r="O679" s="246"/>
      <c r="P679" s="132"/>
    </row>
    <row r="680" spans="1:16" customFormat="1" ht="11.25" customHeight="1" x14ac:dyDescent="0.2">
      <c r="A680" s="272"/>
      <c r="B680" s="278"/>
      <c r="C680" s="279"/>
      <c r="D680" s="250"/>
      <c r="E680" s="246"/>
      <c r="F680" s="246"/>
      <c r="G680" s="246"/>
      <c r="H680" s="246"/>
      <c r="I680" s="246"/>
      <c r="J680" s="246"/>
      <c r="K680" s="246"/>
      <c r="L680" s="246"/>
      <c r="M680" s="246"/>
      <c r="N680" s="246"/>
      <c r="O680" s="246"/>
      <c r="P680" s="132"/>
    </row>
    <row r="681" spans="1:16" customFormat="1" ht="11.25" customHeight="1" x14ac:dyDescent="0.2">
      <c r="A681" s="272"/>
      <c r="B681" s="278"/>
      <c r="C681" s="279"/>
      <c r="D681" s="250"/>
      <c r="E681" s="246"/>
      <c r="F681" s="246"/>
      <c r="G681" s="246"/>
      <c r="H681" s="246"/>
      <c r="I681" s="246"/>
      <c r="J681" s="246"/>
      <c r="K681" s="246"/>
      <c r="L681" s="246"/>
      <c r="M681" s="246"/>
      <c r="N681" s="246"/>
      <c r="O681" s="246"/>
      <c r="P681" s="132"/>
    </row>
    <row r="682" spans="1:16" customFormat="1" ht="11.25" customHeight="1" x14ac:dyDescent="0.2">
      <c r="A682" s="272"/>
      <c r="B682" s="278"/>
      <c r="C682" s="279"/>
      <c r="D682" s="250"/>
      <c r="E682" s="246"/>
      <c r="F682" s="246"/>
      <c r="G682" s="246"/>
      <c r="H682" s="246"/>
      <c r="I682" s="246"/>
      <c r="J682" s="246"/>
      <c r="K682" s="246"/>
      <c r="L682" s="246"/>
      <c r="M682" s="246"/>
      <c r="N682" s="246"/>
      <c r="O682" s="246"/>
      <c r="P682" s="132"/>
    </row>
    <row r="683" spans="1:16" customFormat="1" ht="11.25" customHeight="1" x14ac:dyDescent="0.2">
      <c r="A683" s="272"/>
      <c r="B683" s="278"/>
      <c r="C683" s="279"/>
      <c r="D683" s="250"/>
      <c r="E683" s="246"/>
      <c r="F683" s="246"/>
      <c r="G683" s="246"/>
      <c r="H683" s="246"/>
      <c r="I683" s="246"/>
      <c r="J683" s="246"/>
      <c r="K683" s="246"/>
      <c r="L683" s="246"/>
      <c r="M683" s="246"/>
      <c r="N683" s="246"/>
      <c r="O683" s="246"/>
      <c r="P683" s="132"/>
    </row>
    <row r="684" spans="1:16" customFormat="1" ht="11.25" customHeight="1" x14ac:dyDescent="0.2">
      <c r="A684" s="272"/>
      <c r="B684" s="278"/>
      <c r="C684" s="279"/>
      <c r="D684" s="250"/>
      <c r="E684" s="246"/>
      <c r="F684" s="246"/>
      <c r="G684" s="246"/>
      <c r="H684" s="246"/>
      <c r="I684" s="246"/>
      <c r="J684" s="246"/>
      <c r="K684" s="246"/>
      <c r="L684" s="246"/>
      <c r="M684" s="246"/>
      <c r="N684" s="246"/>
      <c r="O684" s="246"/>
      <c r="P684" s="132"/>
    </row>
    <row r="685" spans="1:16" customFormat="1" ht="11.25" customHeight="1" x14ac:dyDescent="0.2">
      <c r="A685" s="272"/>
      <c r="B685" s="278"/>
      <c r="C685" s="279"/>
      <c r="D685" s="250"/>
      <c r="E685" s="246"/>
      <c r="F685" s="246"/>
      <c r="G685" s="246"/>
      <c r="H685" s="246"/>
      <c r="I685" s="246"/>
      <c r="J685" s="246"/>
      <c r="K685" s="246"/>
      <c r="L685" s="246"/>
      <c r="M685" s="246"/>
      <c r="N685" s="246"/>
      <c r="O685" s="246"/>
      <c r="P685" s="132"/>
    </row>
    <row r="686" spans="1:16" customFormat="1" ht="11.25" customHeight="1" x14ac:dyDescent="0.2">
      <c r="A686" s="272"/>
      <c r="B686" s="278"/>
      <c r="C686" s="279"/>
      <c r="D686" s="250"/>
      <c r="E686" s="246"/>
      <c r="F686" s="246"/>
      <c r="G686" s="246"/>
      <c r="H686" s="246"/>
      <c r="I686" s="246"/>
      <c r="J686" s="246"/>
      <c r="K686" s="246"/>
      <c r="L686" s="246"/>
      <c r="M686" s="246"/>
      <c r="N686" s="246"/>
      <c r="O686" s="246"/>
      <c r="P686" s="132"/>
    </row>
    <row r="687" spans="1:16" customFormat="1" ht="11.25" customHeight="1" x14ac:dyDescent="0.2">
      <c r="A687" s="272"/>
      <c r="B687" s="278"/>
      <c r="C687" s="279"/>
      <c r="D687" s="250"/>
      <c r="E687" s="246"/>
      <c r="F687" s="246"/>
      <c r="G687" s="246"/>
      <c r="H687" s="246"/>
      <c r="I687" s="246"/>
      <c r="J687" s="246"/>
      <c r="K687" s="246"/>
      <c r="L687" s="246"/>
      <c r="M687" s="246"/>
      <c r="N687" s="246"/>
      <c r="O687" s="246"/>
      <c r="P687" s="132"/>
    </row>
    <row r="688" spans="1:16" customFormat="1" ht="11.25" customHeight="1" x14ac:dyDescent="0.2">
      <c r="A688" s="272"/>
      <c r="B688" s="278"/>
      <c r="C688" s="279"/>
      <c r="D688" s="250"/>
      <c r="E688" s="246"/>
      <c r="F688" s="246"/>
      <c r="G688" s="246"/>
      <c r="H688" s="246"/>
      <c r="I688" s="246"/>
      <c r="J688" s="246"/>
      <c r="K688" s="246"/>
      <c r="L688" s="246"/>
      <c r="M688" s="246"/>
      <c r="N688" s="246"/>
      <c r="O688" s="246"/>
      <c r="P688" s="132"/>
    </row>
    <row r="689" spans="1:16" customFormat="1" ht="11.25" customHeight="1" x14ac:dyDescent="0.2">
      <c r="A689" s="272"/>
      <c r="B689" s="278"/>
      <c r="C689" s="279"/>
      <c r="D689" s="250"/>
      <c r="E689" s="246"/>
      <c r="F689" s="246"/>
      <c r="G689" s="246"/>
      <c r="H689" s="246"/>
      <c r="I689" s="246"/>
      <c r="J689" s="246"/>
      <c r="K689" s="246"/>
      <c r="L689" s="246"/>
      <c r="M689" s="246"/>
      <c r="N689" s="246"/>
      <c r="O689" s="246"/>
      <c r="P689" s="132"/>
    </row>
    <row r="690" spans="1:16" customFormat="1" ht="11.25" customHeight="1" x14ac:dyDescent="0.2">
      <c r="A690" s="272"/>
      <c r="B690" s="278"/>
      <c r="C690" s="279"/>
      <c r="D690" s="250"/>
      <c r="E690" s="246"/>
      <c r="F690" s="246"/>
      <c r="G690" s="246"/>
      <c r="H690" s="246"/>
      <c r="I690" s="246"/>
      <c r="J690" s="246"/>
      <c r="K690" s="246"/>
      <c r="L690" s="246"/>
      <c r="M690" s="246"/>
      <c r="N690" s="246"/>
      <c r="O690" s="246"/>
      <c r="P690" s="132"/>
    </row>
    <row r="691" spans="1:16" customFormat="1" ht="11.25" customHeight="1" x14ac:dyDescent="0.2">
      <c r="A691" s="272"/>
      <c r="B691" s="278"/>
      <c r="C691" s="279"/>
      <c r="D691" s="250"/>
      <c r="E691" s="246"/>
      <c r="F691" s="246"/>
      <c r="G691" s="246"/>
      <c r="H691" s="246"/>
      <c r="I691" s="246"/>
      <c r="J691" s="246"/>
      <c r="K691" s="246"/>
      <c r="L691" s="246"/>
      <c r="M691" s="246"/>
      <c r="N691" s="246"/>
      <c r="O691" s="246"/>
      <c r="P691" s="132"/>
    </row>
    <row r="692" spans="1:16" customFormat="1" ht="11.25" customHeight="1" x14ac:dyDescent="0.2">
      <c r="A692" s="272"/>
      <c r="B692" s="278"/>
      <c r="C692" s="279"/>
      <c r="D692" s="250"/>
      <c r="E692" s="246"/>
      <c r="F692" s="246"/>
      <c r="G692" s="246"/>
      <c r="H692" s="246"/>
      <c r="I692" s="246"/>
      <c r="J692" s="246"/>
      <c r="K692" s="246"/>
      <c r="L692" s="246"/>
      <c r="M692" s="246"/>
      <c r="N692" s="246"/>
      <c r="O692" s="246"/>
      <c r="P692" s="132"/>
    </row>
    <row r="693" spans="1:16" customFormat="1" ht="11.25" customHeight="1" x14ac:dyDescent="0.2">
      <c r="A693" s="272"/>
      <c r="B693" s="278"/>
      <c r="C693" s="279"/>
      <c r="D693" s="250"/>
      <c r="E693" s="246"/>
      <c r="F693" s="246"/>
      <c r="G693" s="246"/>
      <c r="H693" s="246"/>
      <c r="I693" s="246"/>
      <c r="J693" s="246"/>
      <c r="K693" s="246"/>
      <c r="L693" s="246"/>
      <c r="M693" s="246"/>
      <c r="N693" s="246"/>
      <c r="O693" s="246"/>
      <c r="P693" s="132"/>
    </row>
    <row r="694" spans="1:16" customFormat="1" ht="11.25" customHeight="1" x14ac:dyDescent="0.2">
      <c r="A694" s="272"/>
      <c r="B694" s="278"/>
      <c r="C694" s="279"/>
      <c r="D694" s="250"/>
      <c r="E694" s="246"/>
      <c r="F694" s="246"/>
      <c r="G694" s="246"/>
      <c r="H694" s="246"/>
      <c r="I694" s="246"/>
      <c r="J694" s="246"/>
      <c r="K694" s="246"/>
      <c r="L694" s="246"/>
      <c r="M694" s="246"/>
      <c r="N694" s="246"/>
      <c r="O694" s="246"/>
      <c r="P694" s="132"/>
    </row>
    <row r="695" spans="1:16" customFormat="1" ht="11.25" customHeight="1" x14ac:dyDescent="0.2">
      <c r="A695" s="272"/>
      <c r="B695" s="278"/>
      <c r="C695" s="279"/>
      <c r="D695" s="250"/>
      <c r="E695" s="246"/>
      <c r="F695" s="246"/>
      <c r="G695" s="246"/>
      <c r="H695" s="246"/>
      <c r="I695" s="246"/>
      <c r="J695" s="246"/>
      <c r="K695" s="246"/>
      <c r="L695" s="246"/>
      <c r="M695" s="246"/>
      <c r="N695" s="246"/>
      <c r="O695" s="246"/>
      <c r="P695" s="132"/>
    </row>
    <row r="696" spans="1:16" customFormat="1" ht="11.25" customHeight="1" x14ac:dyDescent="0.2">
      <c r="A696" s="272"/>
      <c r="B696" s="278"/>
      <c r="C696" s="279"/>
      <c r="D696" s="250"/>
      <c r="E696" s="246"/>
      <c r="F696" s="246"/>
      <c r="G696" s="246"/>
      <c r="H696" s="246"/>
      <c r="I696" s="246"/>
      <c r="J696" s="246"/>
      <c r="K696" s="246"/>
      <c r="L696" s="246"/>
      <c r="M696" s="246"/>
      <c r="N696" s="246"/>
      <c r="O696" s="246"/>
      <c r="P696" s="132"/>
    </row>
    <row r="697" spans="1:16" customFormat="1" ht="11.25" customHeight="1" x14ac:dyDescent="0.2">
      <c r="A697" s="272"/>
      <c r="B697" s="278"/>
      <c r="C697" s="279"/>
      <c r="D697" s="250"/>
      <c r="E697" s="246"/>
      <c r="F697" s="246"/>
      <c r="G697" s="246"/>
      <c r="H697" s="246"/>
      <c r="I697" s="246"/>
      <c r="J697" s="246"/>
      <c r="K697" s="246"/>
      <c r="L697" s="246"/>
      <c r="M697" s="246"/>
      <c r="N697" s="246"/>
      <c r="O697" s="246"/>
      <c r="P697" s="132"/>
    </row>
    <row r="698" spans="1:16" customFormat="1" ht="11.25" customHeight="1" x14ac:dyDescent="0.2">
      <c r="A698" s="272"/>
      <c r="B698" s="278"/>
      <c r="C698" s="279"/>
      <c r="D698" s="250"/>
      <c r="E698" s="246"/>
      <c r="F698" s="246"/>
      <c r="G698" s="246"/>
      <c r="H698" s="246"/>
      <c r="I698" s="246"/>
      <c r="J698" s="246"/>
      <c r="K698" s="246"/>
      <c r="L698" s="246"/>
      <c r="M698" s="246"/>
      <c r="N698" s="246"/>
      <c r="O698" s="246"/>
      <c r="P698" s="132"/>
    </row>
    <row r="699" spans="1:16" customFormat="1" ht="11.25" customHeight="1" x14ac:dyDescent="0.2">
      <c r="A699" s="272"/>
      <c r="B699" s="278"/>
      <c r="C699" s="279"/>
      <c r="D699" s="250"/>
      <c r="E699" s="246"/>
      <c r="F699" s="246"/>
      <c r="G699" s="246"/>
      <c r="H699" s="246"/>
      <c r="I699" s="246"/>
      <c r="J699" s="246"/>
      <c r="K699" s="246"/>
      <c r="L699" s="246"/>
      <c r="M699" s="246"/>
      <c r="N699" s="246"/>
      <c r="O699" s="246"/>
      <c r="P699" s="132"/>
    </row>
    <row r="700" spans="1:16" customFormat="1" ht="11.25" customHeight="1" x14ac:dyDescent="0.2">
      <c r="A700" s="272"/>
      <c r="B700" s="278"/>
      <c r="C700" s="279"/>
      <c r="D700" s="250"/>
      <c r="E700" s="246"/>
      <c r="F700" s="246"/>
      <c r="G700" s="246"/>
      <c r="H700" s="246"/>
      <c r="I700" s="246"/>
      <c r="J700" s="246"/>
      <c r="K700" s="246"/>
      <c r="L700" s="246"/>
      <c r="M700" s="246"/>
      <c r="N700" s="246"/>
      <c r="O700" s="246"/>
      <c r="P700" s="132"/>
    </row>
    <row r="701" spans="1:16" customFormat="1" ht="11.25" customHeight="1" x14ac:dyDescent="0.2">
      <c r="A701" s="272"/>
      <c r="B701" s="278"/>
      <c r="C701" s="279"/>
      <c r="D701" s="250"/>
      <c r="E701" s="246"/>
      <c r="F701" s="246"/>
      <c r="G701" s="246"/>
      <c r="H701" s="246"/>
      <c r="I701" s="246"/>
      <c r="J701" s="246"/>
      <c r="K701" s="246"/>
      <c r="L701" s="246"/>
      <c r="M701" s="246"/>
      <c r="N701" s="246"/>
      <c r="O701" s="246"/>
      <c r="P701" s="132"/>
    </row>
    <row r="702" spans="1:16" customFormat="1" ht="11.25" customHeight="1" x14ac:dyDescent="0.2">
      <c r="A702" s="272"/>
      <c r="B702" s="278"/>
      <c r="C702" s="279"/>
      <c r="D702" s="250"/>
      <c r="E702" s="246"/>
      <c r="F702" s="246"/>
      <c r="G702" s="246"/>
      <c r="H702" s="246"/>
      <c r="I702" s="246"/>
      <c r="J702" s="246"/>
      <c r="K702" s="246"/>
      <c r="L702" s="246"/>
      <c r="M702" s="246"/>
      <c r="N702" s="246"/>
      <c r="O702" s="246"/>
      <c r="P702" s="132"/>
    </row>
    <row r="703" spans="1:16" customFormat="1" ht="11.25" customHeight="1" x14ac:dyDescent="0.2">
      <c r="A703" s="272"/>
      <c r="B703" s="278"/>
      <c r="C703" s="279"/>
      <c r="D703" s="250"/>
      <c r="E703" s="246"/>
      <c r="F703" s="246"/>
      <c r="G703" s="246"/>
      <c r="H703" s="246"/>
      <c r="I703" s="246"/>
      <c r="J703" s="246"/>
      <c r="K703" s="246"/>
      <c r="L703" s="246"/>
      <c r="M703" s="246"/>
      <c r="N703" s="246"/>
      <c r="O703" s="246"/>
      <c r="P703" s="132"/>
    </row>
    <row r="704" spans="1:16" customFormat="1" ht="11.25" customHeight="1" x14ac:dyDescent="0.2">
      <c r="A704" s="272"/>
      <c r="B704" s="278"/>
      <c r="C704" s="279"/>
      <c r="D704" s="250"/>
      <c r="E704" s="246"/>
      <c r="F704" s="246"/>
      <c r="G704" s="246"/>
      <c r="H704" s="246"/>
      <c r="I704" s="246"/>
      <c r="J704" s="246"/>
      <c r="K704" s="246"/>
      <c r="L704" s="246"/>
      <c r="M704" s="246"/>
      <c r="N704" s="246"/>
      <c r="O704" s="246"/>
      <c r="P704" s="132"/>
    </row>
    <row r="705" spans="1:16" customFormat="1" ht="11.25" customHeight="1" x14ac:dyDescent="0.2">
      <c r="A705" s="272"/>
      <c r="B705" s="278"/>
      <c r="C705" s="279"/>
      <c r="D705" s="250"/>
      <c r="E705" s="246"/>
      <c r="F705" s="246"/>
      <c r="G705" s="246"/>
      <c r="H705" s="246"/>
      <c r="I705" s="246"/>
      <c r="J705" s="246"/>
      <c r="K705" s="246"/>
      <c r="L705" s="246"/>
      <c r="M705" s="246"/>
      <c r="N705" s="246"/>
      <c r="O705" s="246"/>
      <c r="P705" s="132"/>
    </row>
    <row r="706" spans="1:16" customFormat="1" ht="11.25" customHeight="1" x14ac:dyDescent="0.2">
      <c r="A706" s="272"/>
      <c r="B706" s="278"/>
      <c r="C706" s="279"/>
      <c r="D706" s="250"/>
      <c r="E706" s="246"/>
      <c r="F706" s="246"/>
      <c r="G706" s="246"/>
      <c r="H706" s="246"/>
      <c r="I706" s="246"/>
      <c r="J706" s="246"/>
      <c r="K706" s="246"/>
      <c r="L706" s="246"/>
      <c r="M706" s="246"/>
      <c r="N706" s="246"/>
      <c r="O706" s="246"/>
      <c r="P706" s="132"/>
    </row>
    <row r="707" spans="1:16" customFormat="1" ht="11.25" customHeight="1" x14ac:dyDescent="0.2">
      <c r="A707" s="272"/>
      <c r="B707" s="278"/>
      <c r="C707" s="279"/>
      <c r="D707" s="250"/>
      <c r="E707" s="246"/>
      <c r="F707" s="246"/>
      <c r="G707" s="246"/>
      <c r="H707" s="246"/>
      <c r="I707" s="246"/>
      <c r="J707" s="246"/>
      <c r="K707" s="246"/>
      <c r="L707" s="246"/>
      <c r="M707" s="246"/>
      <c r="N707" s="246"/>
      <c r="O707" s="246"/>
      <c r="P707" s="132"/>
    </row>
    <row r="708" spans="1:16" customFormat="1" ht="11.25" customHeight="1" x14ac:dyDescent="0.2">
      <c r="A708" s="272"/>
      <c r="B708" s="278"/>
      <c r="C708" s="279"/>
      <c r="D708" s="250"/>
      <c r="E708" s="246"/>
      <c r="F708" s="246"/>
      <c r="G708" s="246"/>
      <c r="H708" s="246"/>
      <c r="I708" s="246"/>
      <c r="J708" s="246"/>
      <c r="K708" s="246"/>
      <c r="L708" s="246"/>
      <c r="M708" s="246"/>
      <c r="N708" s="246"/>
      <c r="O708" s="246"/>
      <c r="P708" s="132"/>
    </row>
    <row r="709" spans="1:16" customFormat="1" ht="11.25" customHeight="1" x14ac:dyDescent="0.2">
      <c r="A709" s="272"/>
      <c r="B709" s="278"/>
      <c r="C709" s="279"/>
      <c r="D709" s="250"/>
      <c r="E709" s="246"/>
      <c r="F709" s="246"/>
      <c r="G709" s="246"/>
      <c r="H709" s="246"/>
      <c r="I709" s="246"/>
      <c r="J709" s="246"/>
      <c r="K709" s="246"/>
      <c r="L709" s="246"/>
      <c r="M709" s="246"/>
      <c r="N709" s="246"/>
      <c r="O709" s="246"/>
      <c r="P709" s="132"/>
    </row>
    <row r="710" spans="1:16" customFormat="1" ht="11.25" customHeight="1" x14ac:dyDescent="0.2">
      <c r="A710" s="272"/>
      <c r="B710" s="278"/>
      <c r="C710" s="279"/>
      <c r="D710" s="250"/>
      <c r="E710" s="246"/>
      <c r="F710" s="246"/>
      <c r="G710" s="246"/>
      <c r="H710" s="246"/>
      <c r="I710" s="246"/>
      <c r="J710" s="246"/>
      <c r="K710" s="246"/>
      <c r="L710" s="246"/>
      <c r="M710" s="246"/>
      <c r="N710" s="246"/>
      <c r="O710" s="246"/>
      <c r="P710" s="132"/>
    </row>
    <row r="711" spans="1:16" customFormat="1" ht="11.25" customHeight="1" x14ac:dyDescent="0.2">
      <c r="A711" s="272"/>
      <c r="B711" s="278"/>
      <c r="C711" s="279"/>
      <c r="D711" s="250"/>
      <c r="E711" s="246"/>
      <c r="F711" s="246"/>
      <c r="G711" s="246"/>
      <c r="H711" s="246"/>
      <c r="I711" s="246"/>
      <c r="J711" s="246"/>
      <c r="K711" s="246"/>
      <c r="L711" s="246"/>
      <c r="M711" s="246"/>
      <c r="N711" s="246"/>
      <c r="O711" s="246"/>
      <c r="P711" s="132"/>
    </row>
    <row r="712" spans="1:16" customFormat="1" ht="11.25" customHeight="1" x14ac:dyDescent="0.2">
      <c r="A712" s="272"/>
      <c r="B712" s="278"/>
      <c r="C712" s="279"/>
      <c r="D712" s="250"/>
      <c r="E712" s="246"/>
      <c r="F712" s="246"/>
      <c r="G712" s="246"/>
      <c r="H712" s="246"/>
      <c r="I712" s="246"/>
      <c r="J712" s="246"/>
      <c r="K712" s="246"/>
      <c r="L712" s="246"/>
      <c r="M712" s="246"/>
      <c r="N712" s="246"/>
      <c r="O712" s="246"/>
      <c r="P712" s="132"/>
    </row>
    <row r="713" spans="1:16" customFormat="1" ht="11.25" customHeight="1" x14ac:dyDescent="0.2">
      <c r="A713" s="272"/>
      <c r="B713" s="278"/>
      <c r="C713" s="279"/>
      <c r="D713" s="250"/>
      <c r="E713" s="246"/>
      <c r="F713" s="246"/>
      <c r="G713" s="246"/>
      <c r="H713" s="246"/>
      <c r="I713" s="246"/>
      <c r="J713" s="246"/>
      <c r="K713" s="246"/>
      <c r="L713" s="246"/>
      <c r="M713" s="246"/>
      <c r="N713" s="246"/>
      <c r="O713" s="246"/>
      <c r="P713" s="132"/>
    </row>
    <row r="714" spans="1:16" customFormat="1" ht="11.25" customHeight="1" x14ac:dyDescent="0.2">
      <c r="A714" s="272"/>
      <c r="B714" s="278"/>
      <c r="C714" s="279"/>
      <c r="D714" s="250"/>
      <c r="E714" s="246"/>
      <c r="F714" s="246"/>
      <c r="G714" s="246"/>
      <c r="H714" s="246"/>
      <c r="I714" s="246"/>
      <c r="J714" s="246"/>
      <c r="K714" s="246"/>
      <c r="L714" s="246"/>
      <c r="M714" s="246"/>
      <c r="N714" s="246"/>
      <c r="O714" s="246"/>
      <c r="P714" s="132"/>
    </row>
    <row r="715" spans="1:16" customFormat="1" ht="11.25" customHeight="1" x14ac:dyDescent="0.2">
      <c r="A715" s="272"/>
      <c r="B715" s="278"/>
      <c r="C715" s="279"/>
      <c r="D715" s="250"/>
      <c r="E715" s="246"/>
      <c r="F715" s="246"/>
      <c r="G715" s="246"/>
      <c r="H715" s="246"/>
      <c r="I715" s="246"/>
      <c r="J715" s="246"/>
      <c r="K715" s="246"/>
      <c r="L715" s="246"/>
      <c r="M715" s="246"/>
      <c r="N715" s="246"/>
      <c r="O715" s="246"/>
      <c r="P715" s="132"/>
    </row>
    <row r="716" spans="1:16" customFormat="1" ht="11.25" customHeight="1" x14ac:dyDescent="0.2">
      <c r="A716" s="272"/>
      <c r="B716" s="278"/>
      <c r="C716" s="279"/>
      <c r="D716" s="250"/>
      <c r="E716" s="246"/>
      <c r="F716" s="246"/>
      <c r="G716" s="246"/>
      <c r="H716" s="246"/>
      <c r="I716" s="246"/>
      <c r="J716" s="246"/>
      <c r="K716" s="246"/>
      <c r="L716" s="246"/>
      <c r="M716" s="246"/>
      <c r="N716" s="246"/>
      <c r="O716" s="246"/>
      <c r="P716" s="132"/>
    </row>
    <row r="717" spans="1:16" customFormat="1" ht="11.25" customHeight="1" x14ac:dyDescent="0.2">
      <c r="A717" s="272"/>
      <c r="B717" s="278"/>
      <c r="C717" s="279"/>
      <c r="D717" s="250"/>
      <c r="E717" s="246"/>
      <c r="F717" s="246"/>
      <c r="G717" s="246"/>
      <c r="H717" s="246"/>
      <c r="I717" s="246"/>
      <c r="J717" s="246"/>
      <c r="K717" s="246"/>
      <c r="L717" s="246"/>
      <c r="M717" s="246"/>
      <c r="N717" s="246"/>
      <c r="O717" s="246"/>
      <c r="P717" s="132"/>
    </row>
    <row r="718" spans="1:16" customFormat="1" ht="11.25" customHeight="1" x14ac:dyDescent="0.2">
      <c r="A718" s="272"/>
      <c r="B718" s="278"/>
      <c r="C718" s="279"/>
      <c r="D718" s="250"/>
      <c r="E718" s="246"/>
      <c r="F718" s="246"/>
      <c r="G718" s="246"/>
      <c r="H718" s="246"/>
      <c r="I718" s="246"/>
      <c r="J718" s="246"/>
      <c r="K718" s="246"/>
      <c r="L718" s="246"/>
      <c r="M718" s="246"/>
      <c r="N718" s="246"/>
      <c r="O718" s="246"/>
      <c r="P718" s="132"/>
    </row>
    <row r="719" spans="1:16" customFormat="1" ht="11.25" customHeight="1" x14ac:dyDescent="0.2">
      <c r="A719" s="272"/>
      <c r="B719" s="278"/>
      <c r="C719" s="279"/>
      <c r="D719" s="250"/>
      <c r="E719" s="246"/>
      <c r="F719" s="246"/>
      <c r="G719" s="246"/>
      <c r="H719" s="246"/>
      <c r="I719" s="246"/>
      <c r="J719" s="246"/>
      <c r="K719" s="246"/>
      <c r="L719" s="246"/>
      <c r="M719" s="246"/>
      <c r="N719" s="246"/>
      <c r="O719" s="246"/>
      <c r="P719" s="132"/>
    </row>
    <row r="720" spans="1:16" customFormat="1" ht="11.25" customHeight="1" x14ac:dyDescent="0.2">
      <c r="A720" s="272"/>
      <c r="B720" s="278"/>
      <c r="C720" s="279"/>
      <c r="D720" s="250"/>
      <c r="E720" s="246"/>
      <c r="F720" s="246"/>
      <c r="G720" s="246"/>
      <c r="H720" s="246"/>
      <c r="I720" s="246"/>
      <c r="J720" s="246"/>
      <c r="K720" s="246"/>
      <c r="L720" s="246"/>
      <c r="M720" s="246"/>
      <c r="N720" s="246"/>
      <c r="O720" s="246"/>
      <c r="P720" s="132"/>
    </row>
    <row r="721" spans="1:16" customFormat="1" ht="11.25" customHeight="1" x14ac:dyDescent="0.2">
      <c r="A721" s="272"/>
      <c r="B721" s="278"/>
      <c r="C721" s="279"/>
      <c r="D721" s="250"/>
      <c r="E721" s="246"/>
      <c r="F721" s="246"/>
      <c r="G721" s="246"/>
      <c r="H721" s="246"/>
      <c r="I721" s="246"/>
      <c r="J721" s="246"/>
      <c r="K721" s="246"/>
      <c r="L721" s="246"/>
      <c r="M721" s="246"/>
      <c r="N721" s="246"/>
      <c r="O721" s="246"/>
      <c r="P721" s="132"/>
    </row>
    <row r="722" spans="1:16" customFormat="1" ht="11.25" customHeight="1" x14ac:dyDescent="0.2">
      <c r="A722" s="272"/>
      <c r="B722" s="278"/>
      <c r="C722" s="279"/>
      <c r="D722" s="250"/>
      <c r="E722" s="246"/>
      <c r="F722" s="246"/>
      <c r="G722" s="246"/>
      <c r="H722" s="246"/>
      <c r="I722" s="246"/>
      <c r="J722" s="246"/>
      <c r="K722" s="246"/>
      <c r="L722" s="246"/>
      <c r="M722" s="246"/>
      <c r="N722" s="246"/>
      <c r="O722" s="246"/>
      <c r="P722" s="132"/>
    </row>
    <row r="723" spans="1:16" customFormat="1" ht="11.25" customHeight="1" x14ac:dyDescent="0.2">
      <c r="A723" s="272"/>
      <c r="B723" s="278"/>
      <c r="C723" s="279"/>
      <c r="D723" s="250"/>
      <c r="E723" s="246"/>
      <c r="F723" s="246"/>
      <c r="G723" s="246"/>
      <c r="H723" s="246"/>
      <c r="I723" s="246"/>
      <c r="J723" s="246"/>
      <c r="K723" s="246"/>
      <c r="L723" s="246"/>
      <c r="M723" s="246"/>
      <c r="N723" s="246"/>
      <c r="O723" s="246"/>
      <c r="P723" s="132"/>
    </row>
    <row r="724" spans="1:16" customFormat="1" ht="11.25" customHeight="1" x14ac:dyDescent="0.2">
      <c r="A724" s="272"/>
      <c r="B724" s="278"/>
      <c r="C724" s="279"/>
      <c r="D724" s="250"/>
      <c r="E724" s="246"/>
      <c r="F724" s="246"/>
      <c r="G724" s="246"/>
      <c r="H724" s="246"/>
      <c r="I724" s="246"/>
      <c r="J724" s="246"/>
      <c r="K724" s="246"/>
      <c r="L724" s="246"/>
      <c r="M724" s="246"/>
      <c r="N724" s="246"/>
      <c r="O724" s="246"/>
      <c r="P724" s="132"/>
    </row>
    <row r="725" spans="1:16" customFormat="1" ht="11.25" customHeight="1" x14ac:dyDescent="0.2">
      <c r="A725" s="272"/>
      <c r="B725" s="278"/>
      <c r="C725" s="279"/>
      <c r="D725" s="250"/>
      <c r="E725" s="246"/>
      <c r="F725" s="246"/>
      <c r="G725" s="246"/>
      <c r="H725" s="246"/>
      <c r="I725" s="246"/>
      <c r="J725" s="246"/>
      <c r="K725" s="246"/>
      <c r="L725" s="246"/>
      <c r="M725" s="246"/>
      <c r="N725" s="246"/>
      <c r="O725" s="246"/>
      <c r="P725" s="132"/>
    </row>
    <row r="726" spans="1:16" customFormat="1" ht="11.25" customHeight="1" x14ac:dyDescent="0.2">
      <c r="A726" s="272"/>
      <c r="B726" s="278"/>
      <c r="C726" s="279"/>
      <c r="D726" s="250"/>
      <c r="E726" s="246"/>
      <c r="F726" s="246"/>
      <c r="G726" s="246"/>
      <c r="H726" s="246"/>
      <c r="I726" s="246"/>
      <c r="J726" s="246"/>
      <c r="K726" s="246"/>
      <c r="L726" s="246"/>
      <c r="M726" s="246"/>
      <c r="N726" s="246"/>
      <c r="O726" s="246"/>
      <c r="P726" s="132"/>
    </row>
    <row r="727" spans="1:16" customFormat="1" ht="11.25" customHeight="1" x14ac:dyDescent="0.2">
      <c r="A727" s="272"/>
      <c r="B727" s="278"/>
      <c r="C727" s="279"/>
      <c r="D727" s="250"/>
      <c r="E727" s="246"/>
      <c r="F727" s="246"/>
      <c r="G727" s="246"/>
      <c r="H727" s="246"/>
      <c r="I727" s="246"/>
      <c r="J727" s="246"/>
      <c r="K727" s="246"/>
      <c r="L727" s="246"/>
      <c r="M727" s="246"/>
      <c r="N727" s="246"/>
      <c r="O727" s="246"/>
      <c r="P727" s="132"/>
    </row>
    <row r="728" spans="1:16" customFormat="1" ht="11.25" customHeight="1" x14ac:dyDescent="0.2">
      <c r="A728" s="272"/>
      <c r="B728" s="278"/>
      <c r="C728" s="279"/>
      <c r="D728" s="250"/>
      <c r="E728" s="246"/>
      <c r="F728" s="246"/>
      <c r="G728" s="246"/>
      <c r="H728" s="246"/>
      <c r="I728" s="246"/>
      <c r="J728" s="246"/>
      <c r="K728" s="246"/>
      <c r="L728" s="246"/>
      <c r="M728" s="246"/>
      <c r="N728" s="246"/>
      <c r="O728" s="246"/>
      <c r="P728" s="132"/>
    </row>
    <row r="729" spans="1:16" customFormat="1" ht="11.25" customHeight="1" x14ac:dyDescent="0.2">
      <c r="A729" s="272"/>
      <c r="B729" s="278"/>
      <c r="C729" s="279"/>
      <c r="D729" s="250"/>
      <c r="E729" s="246"/>
      <c r="F729" s="246"/>
      <c r="G729" s="246"/>
      <c r="H729" s="246"/>
      <c r="I729" s="246"/>
      <c r="J729" s="246"/>
      <c r="K729" s="246"/>
      <c r="L729" s="246"/>
      <c r="M729" s="246"/>
      <c r="N729" s="246"/>
      <c r="O729" s="246"/>
      <c r="P729" s="132"/>
    </row>
    <row r="730" spans="1:16" customFormat="1" ht="11.25" customHeight="1" x14ac:dyDescent="0.2">
      <c r="A730" s="272"/>
      <c r="B730" s="278"/>
      <c r="C730" s="279"/>
      <c r="D730" s="250"/>
      <c r="E730" s="246"/>
      <c r="F730" s="246"/>
      <c r="G730" s="246"/>
      <c r="H730" s="246"/>
      <c r="I730" s="246"/>
      <c r="J730" s="246"/>
      <c r="K730" s="246"/>
      <c r="L730" s="246"/>
      <c r="M730" s="246"/>
      <c r="N730" s="246"/>
      <c r="O730" s="246"/>
      <c r="P730" s="132"/>
    </row>
    <row r="731" spans="1:16" customFormat="1" ht="11.25" customHeight="1" x14ac:dyDescent="0.2">
      <c r="A731" s="272"/>
      <c r="B731" s="278"/>
      <c r="C731" s="279"/>
      <c r="D731" s="250"/>
      <c r="E731" s="246"/>
      <c r="F731" s="246"/>
      <c r="G731" s="246"/>
      <c r="H731" s="246"/>
      <c r="I731" s="246"/>
      <c r="J731" s="246"/>
      <c r="K731" s="246"/>
      <c r="L731" s="246"/>
      <c r="M731" s="246"/>
      <c r="N731" s="246"/>
      <c r="O731" s="246"/>
      <c r="P731" s="132"/>
    </row>
    <row r="732" spans="1:16" customFormat="1" ht="11.25" customHeight="1" x14ac:dyDescent="0.2">
      <c r="A732" s="272"/>
      <c r="B732" s="278"/>
      <c r="C732" s="279"/>
      <c r="D732" s="250"/>
      <c r="E732" s="246"/>
      <c r="F732" s="246"/>
      <c r="G732" s="246"/>
      <c r="H732" s="246"/>
      <c r="I732" s="246"/>
      <c r="J732" s="246"/>
      <c r="K732" s="246"/>
      <c r="L732" s="246"/>
      <c r="M732" s="246"/>
      <c r="N732" s="246"/>
      <c r="O732" s="246"/>
      <c r="P732" s="132"/>
    </row>
    <row r="733" spans="1:16" customFormat="1" ht="11.25" customHeight="1" x14ac:dyDescent="0.2">
      <c r="A733" s="272"/>
      <c r="B733" s="278"/>
      <c r="C733" s="279"/>
      <c r="D733" s="250"/>
      <c r="E733" s="246"/>
      <c r="F733" s="246"/>
      <c r="G733" s="246"/>
      <c r="H733" s="246"/>
      <c r="I733" s="246"/>
      <c r="J733" s="246"/>
      <c r="K733" s="246"/>
      <c r="L733" s="246"/>
      <c r="M733" s="246"/>
      <c r="N733" s="246"/>
      <c r="O733" s="246"/>
      <c r="P733" s="132"/>
    </row>
    <row r="734" spans="1:16" customFormat="1" ht="11.25" customHeight="1" x14ac:dyDescent="0.2">
      <c r="A734" s="272"/>
      <c r="B734" s="278"/>
      <c r="C734" s="279"/>
      <c r="D734" s="250"/>
      <c r="E734" s="246"/>
      <c r="F734" s="246"/>
      <c r="G734" s="246"/>
      <c r="H734" s="246"/>
      <c r="I734" s="246"/>
      <c r="J734" s="246"/>
      <c r="K734" s="246"/>
      <c r="L734" s="246"/>
      <c r="M734" s="246"/>
      <c r="N734" s="246"/>
      <c r="O734" s="246"/>
      <c r="P734" s="132"/>
    </row>
    <row r="735" spans="1:16" customFormat="1" ht="11.25" customHeight="1" x14ac:dyDescent="0.2">
      <c r="A735" s="272"/>
      <c r="B735" s="278"/>
      <c r="C735" s="279"/>
      <c r="D735" s="250"/>
      <c r="E735" s="246"/>
      <c r="F735" s="246"/>
      <c r="G735" s="246"/>
      <c r="H735" s="246"/>
      <c r="I735" s="246"/>
      <c r="J735" s="246"/>
      <c r="K735" s="246"/>
      <c r="L735" s="246"/>
      <c r="M735" s="246"/>
      <c r="N735" s="246"/>
      <c r="O735" s="246"/>
      <c r="P735" s="132"/>
    </row>
    <row r="736" spans="1:16" customFormat="1" ht="11.25" customHeight="1" x14ac:dyDescent="0.2">
      <c r="A736" s="272"/>
      <c r="B736" s="278"/>
      <c r="C736" s="279"/>
      <c r="D736" s="250"/>
      <c r="E736" s="246"/>
      <c r="F736" s="246"/>
      <c r="G736" s="246"/>
      <c r="H736" s="246"/>
      <c r="I736" s="246"/>
      <c r="J736" s="246"/>
      <c r="K736" s="246"/>
      <c r="L736" s="246"/>
      <c r="M736" s="246"/>
      <c r="N736" s="246"/>
      <c r="O736" s="246"/>
      <c r="P736" s="132"/>
    </row>
    <row r="737" spans="1:16" customFormat="1" ht="11.25" customHeight="1" x14ac:dyDescent="0.2">
      <c r="A737" s="272"/>
      <c r="B737" s="278"/>
      <c r="C737" s="279"/>
      <c r="D737" s="250"/>
      <c r="E737" s="246"/>
      <c r="F737" s="246"/>
      <c r="G737" s="246"/>
      <c r="H737" s="246"/>
      <c r="I737" s="246"/>
      <c r="J737" s="246"/>
      <c r="K737" s="246"/>
      <c r="L737" s="246"/>
      <c r="M737" s="246"/>
      <c r="N737" s="246"/>
      <c r="O737" s="246"/>
      <c r="P737" s="132"/>
    </row>
    <row r="738" spans="1:16" customFormat="1" ht="11.25" customHeight="1" x14ac:dyDescent="0.2">
      <c r="A738" s="272"/>
      <c r="B738" s="278"/>
      <c r="C738" s="279"/>
      <c r="D738" s="250"/>
      <c r="E738" s="246"/>
      <c r="F738" s="246"/>
      <c r="G738" s="246"/>
      <c r="H738" s="246"/>
      <c r="I738" s="246"/>
      <c r="J738" s="246"/>
      <c r="K738" s="246"/>
      <c r="L738" s="246"/>
      <c r="M738" s="246"/>
      <c r="N738" s="246"/>
      <c r="O738" s="246"/>
      <c r="P738" s="132"/>
    </row>
    <row r="739" spans="1:16" customFormat="1" ht="11.25" customHeight="1" x14ac:dyDescent="0.2">
      <c r="A739" s="272"/>
      <c r="B739" s="278"/>
      <c r="C739" s="279"/>
      <c r="D739" s="250"/>
      <c r="E739" s="246"/>
      <c r="F739" s="246"/>
      <c r="G739" s="246"/>
      <c r="H739" s="246"/>
      <c r="I739" s="246"/>
      <c r="J739" s="246"/>
      <c r="K739" s="246"/>
      <c r="L739" s="246"/>
      <c r="M739" s="246"/>
      <c r="N739" s="246"/>
      <c r="O739" s="246"/>
      <c r="P739" s="132"/>
    </row>
    <row r="740" spans="1:16" customFormat="1" ht="11.25" customHeight="1" x14ac:dyDescent="0.2">
      <c r="A740" s="272"/>
      <c r="B740" s="278"/>
      <c r="C740" s="279"/>
      <c r="D740" s="250"/>
      <c r="E740" s="246"/>
      <c r="F740" s="246"/>
      <c r="G740" s="246"/>
      <c r="H740" s="246"/>
      <c r="I740" s="246"/>
      <c r="J740" s="246"/>
      <c r="K740" s="246"/>
      <c r="L740" s="246"/>
      <c r="M740" s="246"/>
      <c r="N740" s="246"/>
      <c r="O740" s="246"/>
      <c r="P740" s="132"/>
    </row>
    <row r="741" spans="1:16" customFormat="1" ht="11.25" customHeight="1" x14ac:dyDescent="0.2">
      <c r="A741" s="272"/>
      <c r="B741" s="278"/>
      <c r="C741" s="279"/>
      <c r="D741" s="250"/>
      <c r="E741" s="246"/>
      <c r="F741" s="246"/>
      <c r="G741" s="246"/>
      <c r="H741" s="246"/>
      <c r="I741" s="246"/>
      <c r="J741" s="246"/>
      <c r="K741" s="246"/>
      <c r="L741" s="246"/>
      <c r="M741" s="246"/>
      <c r="N741" s="246"/>
      <c r="O741" s="246"/>
      <c r="P741" s="132"/>
    </row>
    <row r="742" spans="1:16" customFormat="1" ht="11.25" customHeight="1" x14ac:dyDescent="0.2">
      <c r="A742" s="272"/>
      <c r="B742" s="278"/>
      <c r="C742" s="279"/>
      <c r="D742" s="250"/>
      <c r="E742" s="246"/>
      <c r="F742" s="246"/>
      <c r="G742" s="246"/>
      <c r="H742" s="246"/>
      <c r="I742" s="246"/>
      <c r="J742" s="246"/>
      <c r="K742" s="246"/>
      <c r="L742" s="246"/>
      <c r="M742" s="246"/>
      <c r="N742" s="246"/>
      <c r="O742" s="246"/>
      <c r="P742" s="132"/>
    </row>
    <row r="743" spans="1:16" customFormat="1" ht="11.25" customHeight="1" x14ac:dyDescent="0.2">
      <c r="A743" s="272"/>
      <c r="B743" s="278"/>
      <c r="C743" s="279"/>
      <c r="D743" s="250"/>
      <c r="E743" s="246"/>
      <c r="F743" s="246"/>
      <c r="G743" s="246"/>
      <c r="H743" s="246"/>
      <c r="I743" s="246"/>
      <c r="J743" s="246"/>
      <c r="K743" s="246"/>
      <c r="L743" s="246"/>
      <c r="M743" s="246"/>
      <c r="N743" s="246"/>
      <c r="O743" s="246"/>
      <c r="P743" s="132"/>
    </row>
    <row r="744" spans="1:16" customFormat="1" ht="11.25" customHeight="1" x14ac:dyDescent="0.2">
      <c r="A744" s="272"/>
      <c r="B744" s="278"/>
      <c r="C744" s="279"/>
      <c r="D744" s="250"/>
      <c r="E744" s="246"/>
      <c r="F744" s="246"/>
      <c r="G744" s="246"/>
      <c r="H744" s="246"/>
      <c r="I744" s="246"/>
      <c r="J744" s="246"/>
      <c r="K744" s="246"/>
      <c r="L744" s="246"/>
      <c r="M744" s="246"/>
      <c r="N744" s="246"/>
      <c r="O744" s="246"/>
      <c r="P744" s="132"/>
    </row>
    <row r="745" spans="1:16" customFormat="1" ht="11.25" customHeight="1" x14ac:dyDescent="0.2">
      <c r="A745" s="272"/>
      <c r="B745" s="278"/>
      <c r="C745" s="279"/>
      <c r="D745" s="250"/>
      <c r="E745" s="246"/>
      <c r="F745" s="246"/>
      <c r="G745" s="246"/>
      <c r="H745" s="246"/>
      <c r="I745" s="246"/>
      <c r="J745" s="246"/>
      <c r="K745" s="246"/>
      <c r="L745" s="246"/>
      <c r="M745" s="246"/>
      <c r="N745" s="246"/>
      <c r="O745" s="246"/>
      <c r="P745" s="132"/>
    </row>
    <row r="746" spans="1:16" customFormat="1" ht="11.25" customHeight="1" x14ac:dyDescent="0.2">
      <c r="A746" s="272"/>
      <c r="B746" s="278"/>
      <c r="C746" s="279"/>
      <c r="D746" s="250"/>
      <c r="E746" s="246"/>
      <c r="F746" s="246"/>
      <c r="G746" s="246"/>
      <c r="H746" s="246"/>
      <c r="I746" s="246"/>
      <c r="J746" s="246"/>
      <c r="K746" s="246"/>
      <c r="L746" s="246"/>
      <c r="M746" s="246"/>
      <c r="N746" s="246"/>
      <c r="O746" s="246"/>
      <c r="P746" s="132"/>
    </row>
    <row r="747" spans="1:16" customFormat="1" ht="11.25" customHeight="1" x14ac:dyDescent="0.2">
      <c r="A747" s="272"/>
      <c r="B747" s="278"/>
      <c r="C747" s="279"/>
      <c r="D747" s="250"/>
      <c r="E747" s="246"/>
      <c r="F747" s="246"/>
      <c r="G747" s="246"/>
      <c r="H747" s="246"/>
      <c r="I747" s="246"/>
      <c r="J747" s="246"/>
      <c r="K747" s="246"/>
      <c r="L747" s="246"/>
      <c r="M747" s="246"/>
      <c r="N747" s="246"/>
      <c r="O747" s="246"/>
      <c r="P747" s="132"/>
    </row>
    <row r="748" spans="1:16" customFormat="1" ht="11.25" customHeight="1" x14ac:dyDescent="0.2">
      <c r="A748" s="272"/>
      <c r="B748" s="278"/>
      <c r="C748" s="279"/>
      <c r="D748" s="250"/>
      <c r="E748" s="246"/>
      <c r="F748" s="246"/>
      <c r="G748" s="246"/>
      <c r="H748" s="246"/>
      <c r="I748" s="246"/>
      <c r="J748" s="246"/>
      <c r="K748" s="246"/>
      <c r="L748" s="246"/>
      <c r="M748" s="246"/>
      <c r="N748" s="246"/>
      <c r="O748" s="246"/>
      <c r="P748" s="132"/>
    </row>
    <row r="749" spans="1:16" customFormat="1" ht="11.25" customHeight="1" x14ac:dyDescent="0.2">
      <c r="A749" s="272"/>
      <c r="B749" s="278"/>
      <c r="C749" s="279"/>
      <c r="D749" s="250"/>
      <c r="E749" s="246"/>
      <c r="F749" s="246"/>
      <c r="G749" s="246"/>
      <c r="H749" s="246"/>
      <c r="I749" s="246"/>
      <c r="J749" s="246"/>
      <c r="K749" s="246"/>
      <c r="L749" s="246"/>
      <c r="M749" s="246"/>
      <c r="N749" s="246"/>
      <c r="O749" s="246"/>
      <c r="P749" s="132"/>
    </row>
    <row r="750" spans="1:16" customFormat="1" ht="11.25" customHeight="1" x14ac:dyDescent="0.2">
      <c r="A750" s="272"/>
      <c r="B750" s="278"/>
      <c r="C750" s="279"/>
      <c r="D750" s="250"/>
      <c r="E750" s="246"/>
      <c r="F750" s="246"/>
      <c r="G750" s="246"/>
      <c r="H750" s="246"/>
      <c r="I750" s="246"/>
      <c r="J750" s="246"/>
      <c r="K750" s="246"/>
      <c r="L750" s="246"/>
      <c r="M750" s="246"/>
      <c r="N750" s="246"/>
      <c r="O750" s="246"/>
      <c r="P750" s="132"/>
    </row>
    <row r="751" spans="1:16" customFormat="1" ht="11.25" customHeight="1" x14ac:dyDescent="0.2">
      <c r="A751" s="272"/>
      <c r="B751" s="278"/>
      <c r="C751" s="279"/>
      <c r="D751" s="250"/>
      <c r="E751" s="246"/>
      <c r="F751" s="246"/>
      <c r="G751" s="246"/>
      <c r="H751" s="246"/>
      <c r="I751" s="246"/>
      <c r="J751" s="246"/>
      <c r="K751" s="246"/>
      <c r="L751" s="246"/>
      <c r="M751" s="246"/>
      <c r="N751" s="246"/>
      <c r="O751" s="246"/>
      <c r="P751" s="132"/>
    </row>
    <row r="752" spans="1:16" customFormat="1" ht="11.25" customHeight="1" x14ac:dyDescent="0.2">
      <c r="A752" s="272"/>
      <c r="B752" s="278"/>
      <c r="C752" s="279"/>
      <c r="D752" s="250"/>
      <c r="E752" s="246"/>
      <c r="F752" s="246"/>
      <c r="G752" s="246"/>
      <c r="H752" s="246"/>
      <c r="I752" s="246"/>
      <c r="J752" s="246"/>
      <c r="K752" s="246"/>
      <c r="L752" s="246"/>
      <c r="M752" s="246"/>
      <c r="N752" s="246"/>
      <c r="O752" s="246"/>
      <c r="P752" s="132"/>
    </row>
    <row r="753" spans="1:16" customFormat="1" ht="11.25" customHeight="1" x14ac:dyDescent="0.2">
      <c r="A753" s="272"/>
      <c r="B753" s="278"/>
      <c r="C753" s="279"/>
      <c r="D753" s="250"/>
      <c r="E753" s="246"/>
      <c r="F753" s="246"/>
      <c r="G753" s="246"/>
      <c r="H753" s="246"/>
      <c r="I753" s="246"/>
      <c r="J753" s="246"/>
      <c r="K753" s="246"/>
      <c r="L753" s="246"/>
      <c r="M753" s="246"/>
      <c r="N753" s="246"/>
      <c r="O753" s="246"/>
      <c r="P753" s="132"/>
    </row>
    <row r="754" spans="1:16" customFormat="1" ht="11.25" customHeight="1" x14ac:dyDescent="0.2">
      <c r="A754" s="272"/>
      <c r="B754" s="278"/>
      <c r="C754" s="279"/>
      <c r="D754" s="250"/>
      <c r="E754" s="246"/>
      <c r="F754" s="246"/>
      <c r="G754" s="246"/>
      <c r="H754" s="246"/>
      <c r="I754" s="246"/>
      <c r="J754" s="246"/>
      <c r="K754" s="246"/>
      <c r="L754" s="246"/>
      <c r="M754" s="246"/>
      <c r="N754" s="246"/>
      <c r="O754" s="246"/>
      <c r="P754" s="132"/>
    </row>
    <row r="755" spans="1:16" customFormat="1" ht="11.25" customHeight="1" x14ac:dyDescent="0.2">
      <c r="A755" s="272"/>
      <c r="B755" s="278"/>
      <c r="C755" s="279"/>
      <c r="D755" s="250"/>
      <c r="E755" s="246"/>
      <c r="F755" s="246"/>
      <c r="G755" s="246"/>
      <c r="H755" s="246"/>
      <c r="I755" s="246"/>
      <c r="J755" s="246"/>
      <c r="K755" s="246"/>
      <c r="L755" s="246"/>
      <c r="M755" s="246"/>
      <c r="N755" s="246"/>
      <c r="O755" s="246"/>
      <c r="P755" s="132"/>
    </row>
    <row r="756" spans="1:16" customFormat="1" ht="11.25" customHeight="1" x14ac:dyDescent="0.2">
      <c r="A756" s="272"/>
      <c r="B756" s="278"/>
      <c r="C756" s="279"/>
      <c r="D756" s="250"/>
      <c r="E756" s="246"/>
      <c r="F756" s="246"/>
      <c r="G756" s="246"/>
      <c r="H756" s="246"/>
      <c r="I756" s="246"/>
      <c r="J756" s="246"/>
      <c r="K756" s="246"/>
      <c r="L756" s="246"/>
      <c r="M756" s="246"/>
      <c r="N756" s="246"/>
      <c r="O756" s="246"/>
      <c r="P756" s="132"/>
    </row>
    <row r="757" spans="1:16" customFormat="1" ht="11.25" customHeight="1" x14ac:dyDescent="0.2">
      <c r="A757" s="272"/>
      <c r="B757" s="278"/>
      <c r="C757" s="279"/>
      <c r="D757" s="250"/>
      <c r="E757" s="246"/>
      <c r="F757" s="246"/>
      <c r="G757" s="246"/>
      <c r="H757" s="246"/>
      <c r="I757" s="246"/>
      <c r="J757" s="246"/>
      <c r="K757" s="246"/>
      <c r="L757" s="246"/>
      <c r="M757" s="246"/>
      <c r="N757" s="246"/>
      <c r="O757" s="246"/>
      <c r="P757" s="132"/>
    </row>
    <row r="758" spans="1:16" customFormat="1" ht="11.25" customHeight="1" x14ac:dyDescent="0.2">
      <c r="A758" s="272"/>
      <c r="B758" s="278"/>
      <c r="C758" s="279"/>
      <c r="D758" s="250"/>
      <c r="E758" s="246"/>
      <c r="F758" s="246"/>
      <c r="G758" s="246"/>
      <c r="H758" s="246"/>
      <c r="I758" s="246"/>
      <c r="J758" s="246"/>
      <c r="K758" s="246"/>
      <c r="L758" s="246"/>
      <c r="M758" s="246"/>
      <c r="N758" s="246"/>
      <c r="O758" s="246"/>
      <c r="P758" s="132"/>
    </row>
    <row r="759" spans="1:16" customFormat="1" ht="11.25" customHeight="1" x14ac:dyDescent="0.2">
      <c r="A759" s="272"/>
      <c r="B759" s="278"/>
      <c r="C759" s="279"/>
      <c r="D759" s="250"/>
      <c r="E759" s="246"/>
      <c r="F759" s="246"/>
      <c r="G759" s="246"/>
      <c r="H759" s="246"/>
      <c r="I759" s="246"/>
      <c r="J759" s="246"/>
      <c r="K759" s="246"/>
      <c r="L759" s="246"/>
      <c r="M759" s="246"/>
      <c r="N759" s="246"/>
      <c r="O759" s="246"/>
      <c r="P759" s="132"/>
    </row>
    <row r="760" spans="1:16" customFormat="1" ht="11.25" customHeight="1" x14ac:dyDescent="0.2">
      <c r="A760" s="272"/>
      <c r="B760" s="278"/>
      <c r="C760" s="279"/>
      <c r="D760" s="250"/>
      <c r="E760" s="246"/>
      <c r="F760" s="246"/>
      <c r="G760" s="246"/>
      <c r="H760" s="246"/>
      <c r="I760" s="246"/>
      <c r="J760" s="246"/>
      <c r="K760" s="246"/>
      <c r="L760" s="246"/>
      <c r="M760" s="246"/>
      <c r="N760" s="246"/>
      <c r="O760" s="246"/>
      <c r="P760" s="132"/>
    </row>
    <row r="761" spans="1:16" customFormat="1" ht="11.25" customHeight="1" x14ac:dyDescent="0.2">
      <c r="A761" s="272"/>
      <c r="B761" s="278"/>
      <c r="C761" s="279"/>
      <c r="D761" s="250"/>
      <c r="E761" s="246"/>
      <c r="F761" s="246"/>
      <c r="G761" s="246"/>
      <c r="H761" s="246"/>
      <c r="I761" s="246"/>
      <c r="J761" s="246"/>
      <c r="K761" s="246"/>
      <c r="L761" s="246"/>
      <c r="M761" s="246"/>
      <c r="N761" s="246"/>
      <c r="O761" s="246"/>
      <c r="P761" s="132"/>
    </row>
    <row r="762" spans="1:16" customFormat="1" ht="11.25" customHeight="1" x14ac:dyDescent="0.2">
      <c r="A762" s="272"/>
      <c r="B762" s="278"/>
      <c r="C762" s="279"/>
      <c r="D762" s="250"/>
      <c r="E762" s="246"/>
      <c r="F762" s="246"/>
      <c r="G762" s="246"/>
      <c r="H762" s="246"/>
      <c r="I762" s="246"/>
      <c r="J762" s="246"/>
      <c r="K762" s="246"/>
      <c r="L762" s="246"/>
      <c r="M762" s="246"/>
      <c r="N762" s="246"/>
      <c r="O762" s="246"/>
      <c r="P762" s="132"/>
    </row>
    <row r="763" spans="1:16" customFormat="1" ht="11.25" customHeight="1" x14ac:dyDescent="0.2">
      <c r="A763" s="272"/>
      <c r="B763" s="278"/>
      <c r="C763" s="279"/>
      <c r="D763" s="250"/>
      <c r="E763" s="246"/>
      <c r="F763" s="246"/>
      <c r="G763" s="246"/>
      <c r="H763" s="246"/>
      <c r="I763" s="246"/>
      <c r="J763" s="246"/>
      <c r="K763" s="246"/>
      <c r="L763" s="246"/>
      <c r="M763" s="246"/>
      <c r="N763" s="246"/>
      <c r="O763" s="246"/>
      <c r="P763" s="132"/>
    </row>
    <row r="764" spans="1:16" customFormat="1" ht="11.25" customHeight="1" x14ac:dyDescent="0.2">
      <c r="A764" s="272"/>
      <c r="B764" s="278"/>
      <c r="C764" s="279"/>
      <c r="D764" s="250"/>
      <c r="E764" s="246"/>
      <c r="F764" s="246"/>
      <c r="G764" s="246"/>
      <c r="H764" s="246"/>
      <c r="I764" s="246"/>
      <c r="J764" s="246"/>
      <c r="K764" s="246"/>
      <c r="L764" s="246"/>
      <c r="M764" s="246"/>
      <c r="N764" s="246"/>
      <c r="O764" s="246"/>
      <c r="P764" s="132"/>
    </row>
    <row r="765" spans="1:16" customFormat="1" ht="11.25" customHeight="1" x14ac:dyDescent="0.2">
      <c r="A765" s="272"/>
      <c r="B765" s="278"/>
      <c r="C765" s="279"/>
      <c r="D765" s="250"/>
      <c r="E765" s="246"/>
      <c r="F765" s="246"/>
      <c r="G765" s="246"/>
      <c r="H765" s="246"/>
      <c r="I765" s="246"/>
      <c r="J765" s="246"/>
      <c r="K765" s="246"/>
      <c r="L765" s="246"/>
      <c r="M765" s="246"/>
      <c r="N765" s="246"/>
      <c r="O765" s="246"/>
      <c r="P765" s="132"/>
    </row>
    <row r="766" spans="1:16" customFormat="1" ht="11.25" customHeight="1" x14ac:dyDescent="0.2">
      <c r="A766" s="272"/>
      <c r="B766" s="278"/>
      <c r="C766" s="279"/>
      <c r="D766" s="250"/>
      <c r="E766" s="246"/>
      <c r="F766" s="246"/>
      <c r="G766" s="246"/>
      <c r="H766" s="246"/>
      <c r="I766" s="246"/>
      <c r="J766" s="246"/>
      <c r="K766" s="246"/>
      <c r="L766" s="246"/>
      <c r="M766" s="246"/>
      <c r="N766" s="246"/>
      <c r="O766" s="246"/>
      <c r="P766" s="132"/>
    </row>
    <row r="767" spans="1:16" customFormat="1" ht="11.25" customHeight="1" x14ac:dyDescent="0.2">
      <c r="A767" s="272"/>
      <c r="B767" s="278"/>
      <c r="C767" s="279"/>
      <c r="D767" s="250"/>
      <c r="E767" s="246"/>
      <c r="F767" s="246"/>
      <c r="G767" s="246"/>
      <c r="H767" s="246"/>
      <c r="I767" s="246"/>
      <c r="J767" s="246"/>
      <c r="K767" s="246"/>
      <c r="L767" s="246"/>
      <c r="M767" s="246"/>
      <c r="N767" s="246"/>
      <c r="O767" s="246"/>
      <c r="P767" s="132"/>
    </row>
    <row r="768" spans="1:16" customFormat="1" ht="11.25" customHeight="1" x14ac:dyDescent="0.2">
      <c r="A768" s="272"/>
      <c r="B768" s="278"/>
      <c r="C768" s="279"/>
      <c r="D768" s="250"/>
      <c r="E768" s="246"/>
      <c r="F768" s="246"/>
      <c r="G768" s="246"/>
      <c r="H768" s="246"/>
      <c r="I768" s="246"/>
      <c r="J768" s="246"/>
      <c r="K768" s="246"/>
      <c r="L768" s="246"/>
      <c r="M768" s="246"/>
      <c r="N768" s="246"/>
      <c r="O768" s="246"/>
      <c r="P768" s="132"/>
    </row>
    <row r="769" spans="1:16" customFormat="1" ht="11.25" customHeight="1" x14ac:dyDescent="0.2">
      <c r="A769" s="272"/>
      <c r="B769" s="278"/>
      <c r="C769" s="279"/>
      <c r="D769" s="250"/>
      <c r="E769" s="246"/>
      <c r="F769" s="246"/>
      <c r="G769" s="246"/>
      <c r="H769" s="246"/>
      <c r="I769" s="246"/>
      <c r="J769" s="246"/>
      <c r="K769" s="246"/>
      <c r="L769" s="246"/>
      <c r="M769" s="246"/>
      <c r="N769" s="246"/>
      <c r="O769" s="246"/>
      <c r="P769" s="132"/>
    </row>
    <row r="770" spans="1:16" customFormat="1" ht="11.25" customHeight="1" x14ac:dyDescent="0.2">
      <c r="A770" s="272"/>
      <c r="B770" s="278"/>
      <c r="C770" s="279"/>
      <c r="D770" s="250"/>
      <c r="E770" s="246"/>
      <c r="F770" s="246"/>
      <c r="G770" s="246"/>
      <c r="H770" s="246"/>
      <c r="I770" s="246"/>
      <c r="J770" s="246"/>
      <c r="K770" s="246"/>
      <c r="L770" s="246"/>
      <c r="M770" s="246"/>
      <c r="N770" s="246"/>
      <c r="O770" s="246"/>
      <c r="P770" s="132"/>
    </row>
    <row r="771" spans="1:16" customFormat="1" ht="11.25" customHeight="1" x14ac:dyDescent="0.2">
      <c r="A771" s="272"/>
      <c r="B771" s="278"/>
      <c r="C771" s="279"/>
      <c r="D771" s="250"/>
      <c r="E771" s="246"/>
      <c r="F771" s="246"/>
      <c r="G771" s="246"/>
      <c r="H771" s="246"/>
      <c r="I771" s="246"/>
      <c r="J771" s="246"/>
      <c r="K771" s="246"/>
      <c r="L771" s="246"/>
      <c r="M771" s="246"/>
      <c r="N771" s="246"/>
      <c r="O771" s="246"/>
      <c r="P771" s="132"/>
    </row>
    <row r="772" spans="1:16" customFormat="1" ht="11.25" customHeight="1" x14ac:dyDescent="0.2">
      <c r="A772" s="272"/>
      <c r="B772" s="278"/>
      <c r="C772" s="279"/>
      <c r="D772" s="250"/>
      <c r="E772" s="246"/>
      <c r="F772" s="246"/>
      <c r="G772" s="246"/>
      <c r="H772" s="246"/>
      <c r="I772" s="246"/>
      <c r="J772" s="246"/>
      <c r="K772" s="246"/>
      <c r="L772" s="246"/>
      <c r="M772" s="246"/>
      <c r="N772" s="246"/>
      <c r="O772" s="246"/>
      <c r="P772" s="132"/>
    </row>
    <row r="773" spans="1:16" customFormat="1" ht="11.25" customHeight="1" x14ac:dyDescent="0.2">
      <c r="A773" s="272"/>
      <c r="B773" s="278"/>
      <c r="C773" s="279"/>
      <c r="D773" s="250"/>
      <c r="E773" s="246"/>
      <c r="F773" s="246"/>
      <c r="G773" s="246"/>
      <c r="H773" s="246"/>
      <c r="I773" s="246"/>
      <c r="J773" s="246"/>
      <c r="K773" s="246"/>
      <c r="L773" s="246"/>
      <c r="M773" s="246"/>
      <c r="N773" s="246"/>
      <c r="O773" s="246"/>
      <c r="P773" s="132"/>
    </row>
    <row r="774" spans="1:16" customFormat="1" ht="11.25" customHeight="1" x14ac:dyDescent="0.2">
      <c r="A774" s="272"/>
      <c r="B774" s="278"/>
      <c r="C774" s="279"/>
      <c r="D774" s="250"/>
      <c r="E774" s="246"/>
      <c r="F774" s="246"/>
      <c r="G774" s="246"/>
      <c r="H774" s="246"/>
      <c r="I774" s="246"/>
      <c r="J774" s="246"/>
      <c r="K774" s="246"/>
      <c r="L774" s="246"/>
      <c r="M774" s="246"/>
      <c r="N774" s="246"/>
      <c r="O774" s="246"/>
      <c r="P774" s="132"/>
    </row>
    <row r="775" spans="1:16" customFormat="1" ht="11.25" customHeight="1" x14ac:dyDescent="0.2">
      <c r="A775" s="272"/>
      <c r="B775" s="278"/>
      <c r="C775" s="279"/>
      <c r="D775" s="250"/>
      <c r="E775" s="246"/>
      <c r="F775" s="246"/>
      <c r="G775" s="246"/>
      <c r="H775" s="246"/>
      <c r="I775" s="246"/>
      <c r="J775" s="246"/>
      <c r="K775" s="246"/>
      <c r="L775" s="246"/>
      <c r="M775" s="246"/>
      <c r="N775" s="246"/>
      <c r="O775" s="246"/>
      <c r="P775" s="132"/>
    </row>
    <row r="776" spans="1:16" customFormat="1" ht="11.25" customHeight="1" x14ac:dyDescent="0.2">
      <c r="A776" s="272"/>
      <c r="B776" s="278"/>
      <c r="C776" s="279"/>
      <c r="D776" s="250"/>
      <c r="E776" s="246"/>
      <c r="F776" s="246"/>
      <c r="G776" s="246"/>
      <c r="H776" s="246"/>
      <c r="I776" s="246"/>
      <c r="J776" s="246"/>
      <c r="K776" s="246"/>
      <c r="L776" s="246"/>
      <c r="M776" s="246"/>
      <c r="N776" s="246"/>
      <c r="O776" s="246"/>
      <c r="P776" s="132"/>
    </row>
    <row r="777" spans="1:16" customFormat="1" ht="11.25" customHeight="1" x14ac:dyDescent="0.2">
      <c r="A777" s="272"/>
      <c r="B777" s="278"/>
      <c r="C777" s="279"/>
      <c r="D777" s="250"/>
      <c r="E777" s="246"/>
      <c r="F777" s="246"/>
      <c r="G777" s="246"/>
      <c r="H777" s="246"/>
      <c r="I777" s="246"/>
      <c r="J777" s="246"/>
      <c r="K777" s="246"/>
      <c r="L777" s="246"/>
      <c r="M777" s="246"/>
      <c r="N777" s="246"/>
      <c r="O777" s="246"/>
      <c r="P777" s="132"/>
    </row>
    <row r="778" spans="1:16" customFormat="1" ht="11.25" customHeight="1" x14ac:dyDescent="0.2">
      <c r="A778" s="272"/>
      <c r="B778" s="278"/>
      <c r="C778" s="279"/>
      <c r="D778" s="250"/>
      <c r="E778" s="246"/>
      <c r="F778" s="246"/>
      <c r="G778" s="246"/>
      <c r="H778" s="246"/>
      <c r="I778" s="246"/>
      <c r="J778" s="246"/>
      <c r="K778" s="246"/>
      <c r="L778" s="246"/>
      <c r="M778" s="246"/>
      <c r="N778" s="246"/>
      <c r="O778" s="246"/>
      <c r="P778" s="132"/>
    </row>
    <row r="779" spans="1:16" customFormat="1" ht="11.25" customHeight="1" x14ac:dyDescent="0.2">
      <c r="A779" s="272"/>
      <c r="B779" s="278"/>
      <c r="C779" s="279"/>
      <c r="D779" s="250"/>
      <c r="E779" s="246"/>
      <c r="F779" s="246"/>
      <c r="G779" s="246"/>
      <c r="H779" s="246"/>
      <c r="I779" s="246"/>
      <c r="J779" s="246"/>
      <c r="K779" s="246"/>
      <c r="L779" s="246"/>
      <c r="M779" s="246"/>
      <c r="N779" s="246"/>
      <c r="O779" s="246"/>
      <c r="P779" s="132"/>
    </row>
    <row r="780" spans="1:16" customFormat="1" ht="11.25" customHeight="1" x14ac:dyDescent="0.2">
      <c r="A780" s="272"/>
      <c r="B780" s="278"/>
      <c r="C780" s="279"/>
      <c r="D780" s="250"/>
      <c r="E780" s="246"/>
      <c r="F780" s="246"/>
      <c r="G780" s="246"/>
      <c r="H780" s="246"/>
      <c r="I780" s="246"/>
      <c r="J780" s="246"/>
      <c r="K780" s="246"/>
      <c r="L780" s="246"/>
      <c r="M780" s="246"/>
      <c r="N780" s="246"/>
      <c r="O780" s="246"/>
      <c r="P780" s="132"/>
    </row>
    <row r="781" spans="1:16" customFormat="1" ht="11.25" customHeight="1" x14ac:dyDescent="0.2">
      <c r="A781" s="272"/>
      <c r="B781" s="278"/>
      <c r="C781" s="279"/>
      <c r="D781" s="250"/>
      <c r="E781" s="246"/>
      <c r="F781" s="246"/>
      <c r="G781" s="246"/>
      <c r="H781" s="246"/>
      <c r="I781" s="246"/>
      <c r="J781" s="246"/>
      <c r="K781" s="246"/>
      <c r="L781" s="246"/>
      <c r="M781" s="246"/>
      <c r="N781" s="246"/>
      <c r="O781" s="246"/>
      <c r="P781" s="132"/>
    </row>
    <row r="782" spans="1:16" customFormat="1" ht="11.25" customHeight="1" x14ac:dyDescent="0.2">
      <c r="A782" s="272"/>
      <c r="B782" s="278"/>
      <c r="C782" s="279"/>
      <c r="D782" s="250"/>
      <c r="E782" s="246"/>
      <c r="F782" s="246"/>
      <c r="G782" s="246"/>
      <c r="H782" s="246"/>
      <c r="I782" s="246"/>
      <c r="J782" s="246"/>
      <c r="K782" s="246"/>
      <c r="L782" s="246"/>
      <c r="M782" s="246"/>
      <c r="N782" s="246"/>
      <c r="O782" s="246"/>
      <c r="P782" s="132"/>
    </row>
    <row r="783" spans="1:16" customFormat="1" ht="11.25" customHeight="1" x14ac:dyDescent="0.2">
      <c r="A783" s="272"/>
      <c r="B783" s="278"/>
      <c r="C783" s="279"/>
      <c r="D783" s="250"/>
      <c r="E783" s="246"/>
      <c r="F783" s="246"/>
      <c r="G783" s="246"/>
      <c r="H783" s="246"/>
      <c r="I783" s="246"/>
      <c r="J783" s="246"/>
      <c r="K783" s="246"/>
      <c r="L783" s="246"/>
      <c r="M783" s="246"/>
      <c r="N783" s="246"/>
      <c r="O783" s="246"/>
      <c r="P783" s="132"/>
    </row>
    <row r="784" spans="1:16" customFormat="1" ht="11.25" customHeight="1" x14ac:dyDescent="0.2">
      <c r="A784" s="272"/>
      <c r="B784" s="278"/>
      <c r="C784" s="279"/>
      <c r="D784" s="250"/>
      <c r="E784" s="246"/>
      <c r="F784" s="246"/>
      <c r="G784" s="246"/>
      <c r="H784" s="246"/>
      <c r="I784" s="246"/>
      <c r="J784" s="246"/>
      <c r="K784" s="246"/>
      <c r="L784" s="246"/>
      <c r="M784" s="246"/>
      <c r="N784" s="246"/>
      <c r="O784" s="246"/>
      <c r="P784" s="132"/>
    </row>
    <row r="785" spans="1:16" customFormat="1" ht="11.25" customHeight="1" x14ac:dyDescent="0.2">
      <c r="A785" s="272"/>
      <c r="B785" s="278"/>
      <c r="C785" s="279"/>
      <c r="D785" s="250"/>
      <c r="E785" s="246"/>
      <c r="F785" s="246"/>
      <c r="G785" s="246"/>
      <c r="H785" s="246"/>
      <c r="I785" s="246"/>
      <c r="J785" s="246"/>
      <c r="K785" s="246"/>
      <c r="L785" s="246"/>
      <c r="M785" s="246"/>
      <c r="N785" s="246"/>
      <c r="O785" s="246"/>
      <c r="P785" s="132"/>
    </row>
    <row r="786" spans="1:16" customFormat="1" ht="11.25" customHeight="1" x14ac:dyDescent="0.2">
      <c r="A786" s="272"/>
      <c r="B786" s="278"/>
      <c r="C786" s="279"/>
      <c r="D786" s="250"/>
      <c r="E786" s="246"/>
      <c r="F786" s="246"/>
      <c r="G786" s="246"/>
      <c r="H786" s="246"/>
      <c r="I786" s="246"/>
      <c r="J786" s="246"/>
      <c r="K786" s="246"/>
      <c r="L786" s="246"/>
      <c r="M786" s="246"/>
      <c r="N786" s="246"/>
      <c r="O786" s="246"/>
      <c r="P786" s="132"/>
    </row>
    <row r="787" spans="1:16" customFormat="1" ht="11.25" customHeight="1" x14ac:dyDescent="0.2">
      <c r="A787" s="272"/>
      <c r="B787" s="278"/>
      <c r="C787" s="279"/>
      <c r="D787" s="250"/>
      <c r="E787" s="246"/>
      <c r="F787" s="246"/>
      <c r="G787" s="246"/>
      <c r="H787" s="246"/>
      <c r="I787" s="246"/>
      <c r="J787" s="246"/>
      <c r="K787" s="246"/>
      <c r="L787" s="246"/>
      <c r="M787" s="246"/>
      <c r="N787" s="246"/>
      <c r="O787" s="246"/>
      <c r="P787" s="132"/>
    </row>
    <row r="788" spans="1:16" customFormat="1" ht="11.25" customHeight="1" x14ac:dyDescent="0.2">
      <c r="A788" s="272"/>
      <c r="B788" s="278"/>
      <c r="C788" s="279"/>
      <c r="D788" s="250"/>
      <c r="E788" s="246"/>
      <c r="F788" s="246"/>
      <c r="G788" s="246"/>
      <c r="H788" s="246"/>
      <c r="I788" s="246"/>
      <c r="J788" s="246"/>
      <c r="K788" s="246"/>
      <c r="L788" s="246"/>
      <c r="M788" s="246"/>
      <c r="N788" s="246"/>
      <c r="O788" s="246"/>
      <c r="P788" s="132"/>
    </row>
    <row r="789" spans="1:16" customFormat="1" ht="11.25" customHeight="1" x14ac:dyDescent="0.2">
      <c r="A789" s="272"/>
      <c r="B789" s="278"/>
      <c r="C789" s="279"/>
      <c r="D789" s="250"/>
      <c r="E789" s="246"/>
      <c r="F789" s="246"/>
      <c r="G789" s="246"/>
      <c r="H789" s="246"/>
      <c r="I789" s="246"/>
      <c r="J789" s="246"/>
      <c r="K789" s="246"/>
      <c r="L789" s="246"/>
      <c r="M789" s="246"/>
      <c r="N789" s="246"/>
      <c r="O789" s="246"/>
      <c r="P789" s="132"/>
    </row>
    <row r="790" spans="1:16" customFormat="1" ht="11.25" customHeight="1" x14ac:dyDescent="0.2">
      <c r="A790" s="272"/>
      <c r="B790" s="278"/>
      <c r="C790" s="279"/>
      <c r="D790" s="250"/>
      <c r="E790" s="246"/>
      <c r="F790" s="246"/>
      <c r="G790" s="246"/>
      <c r="H790" s="246"/>
      <c r="I790" s="246"/>
      <c r="J790" s="246"/>
      <c r="K790" s="246"/>
      <c r="L790" s="246"/>
      <c r="M790" s="246"/>
      <c r="N790" s="246"/>
      <c r="O790" s="246"/>
      <c r="P790" s="132"/>
    </row>
    <row r="791" spans="1:16" customFormat="1" ht="11.25" customHeight="1" x14ac:dyDescent="0.2">
      <c r="A791" s="272"/>
      <c r="B791" s="278"/>
      <c r="C791" s="279"/>
      <c r="D791" s="250"/>
      <c r="E791" s="246"/>
      <c r="F791" s="246"/>
      <c r="G791" s="246"/>
      <c r="H791" s="246"/>
      <c r="I791" s="246"/>
      <c r="J791" s="246"/>
      <c r="K791" s="246"/>
      <c r="L791" s="246"/>
      <c r="M791" s="246"/>
      <c r="N791" s="246"/>
      <c r="O791" s="246"/>
      <c r="P791" s="132"/>
    </row>
    <row r="792" spans="1:16" customFormat="1" ht="11.25" customHeight="1" x14ac:dyDescent="0.2">
      <c r="A792" s="272"/>
      <c r="B792" s="278"/>
      <c r="C792" s="279"/>
      <c r="D792" s="250"/>
      <c r="E792" s="246"/>
      <c r="F792" s="246"/>
      <c r="G792" s="246"/>
      <c r="H792" s="246"/>
      <c r="I792" s="246"/>
      <c r="J792" s="246"/>
      <c r="K792" s="246"/>
      <c r="L792" s="246"/>
      <c r="M792" s="246"/>
      <c r="N792" s="246"/>
      <c r="O792" s="246"/>
      <c r="P792" s="132"/>
    </row>
    <row r="793" spans="1:16" customFormat="1" ht="11.25" customHeight="1" x14ac:dyDescent="0.2">
      <c r="A793" s="272"/>
      <c r="B793" s="278"/>
      <c r="C793" s="279"/>
      <c r="D793" s="250"/>
      <c r="E793" s="246"/>
      <c r="F793" s="246"/>
      <c r="G793" s="246"/>
      <c r="H793" s="246"/>
      <c r="I793" s="246"/>
      <c r="J793" s="246"/>
      <c r="K793" s="246"/>
      <c r="L793" s="246"/>
      <c r="M793" s="246"/>
      <c r="N793" s="246"/>
      <c r="O793" s="246"/>
      <c r="P793" s="132"/>
    </row>
    <row r="794" spans="1:16" customFormat="1" ht="11.25" customHeight="1" x14ac:dyDescent="0.2">
      <c r="A794" s="272"/>
      <c r="B794" s="278"/>
      <c r="C794" s="279"/>
      <c r="D794" s="250"/>
      <c r="E794" s="246"/>
      <c r="F794" s="246"/>
      <c r="G794" s="246"/>
      <c r="H794" s="246"/>
      <c r="I794" s="246"/>
      <c r="J794" s="246"/>
      <c r="K794" s="246"/>
      <c r="L794" s="246"/>
      <c r="M794" s="246"/>
      <c r="N794" s="246"/>
      <c r="O794" s="246"/>
      <c r="P794" s="132"/>
    </row>
    <row r="795" spans="1:16" customFormat="1" ht="11.25" customHeight="1" x14ac:dyDescent="0.2">
      <c r="A795" s="272"/>
      <c r="B795" s="278"/>
      <c r="C795" s="279"/>
      <c r="D795" s="250"/>
      <c r="E795" s="246"/>
      <c r="F795" s="246"/>
      <c r="G795" s="246"/>
      <c r="H795" s="246"/>
      <c r="I795" s="246"/>
      <c r="J795" s="246"/>
      <c r="K795" s="246"/>
      <c r="L795" s="246"/>
      <c r="M795" s="246"/>
      <c r="N795" s="246"/>
      <c r="O795" s="246"/>
      <c r="P795" s="132"/>
    </row>
    <row r="796" spans="1:16" customFormat="1" ht="11.25" customHeight="1" x14ac:dyDescent="0.2">
      <c r="A796" s="272"/>
      <c r="B796" s="278"/>
      <c r="C796" s="279"/>
      <c r="D796" s="250"/>
      <c r="E796" s="246"/>
      <c r="F796" s="246"/>
      <c r="G796" s="246"/>
      <c r="H796" s="246"/>
      <c r="I796" s="246"/>
      <c r="J796" s="246"/>
      <c r="K796" s="246"/>
      <c r="L796" s="246"/>
      <c r="M796" s="246"/>
      <c r="N796" s="246"/>
      <c r="O796" s="246"/>
      <c r="P796" s="132"/>
    </row>
    <row r="797" spans="1:16" customFormat="1" ht="11.25" customHeight="1" x14ac:dyDescent="0.2">
      <c r="A797" s="272"/>
      <c r="B797" s="278"/>
      <c r="C797" s="279"/>
      <c r="D797" s="250"/>
      <c r="E797" s="246"/>
      <c r="F797" s="246"/>
      <c r="G797" s="246"/>
      <c r="H797" s="246"/>
      <c r="I797" s="246"/>
      <c r="J797" s="246"/>
      <c r="K797" s="246"/>
      <c r="L797" s="246"/>
      <c r="M797" s="246"/>
      <c r="N797" s="246"/>
      <c r="O797" s="246"/>
      <c r="P797" s="132"/>
    </row>
    <row r="798" spans="1:16" customFormat="1" ht="11.25" customHeight="1" x14ac:dyDescent="0.2">
      <c r="A798" s="272"/>
      <c r="B798" s="278"/>
      <c r="C798" s="279"/>
      <c r="D798" s="250"/>
      <c r="E798" s="246"/>
      <c r="F798" s="246"/>
      <c r="G798" s="246"/>
      <c r="H798" s="246"/>
      <c r="I798" s="246"/>
      <c r="J798" s="246"/>
      <c r="K798" s="246"/>
      <c r="L798" s="246"/>
      <c r="M798" s="246"/>
      <c r="N798" s="246"/>
      <c r="O798" s="246"/>
      <c r="P798" s="132"/>
    </row>
    <row r="799" spans="1:16" customFormat="1" ht="11.25" customHeight="1" x14ac:dyDescent="0.2">
      <c r="A799" s="272"/>
      <c r="B799" s="278"/>
      <c r="C799" s="279"/>
      <c r="D799" s="250"/>
      <c r="E799" s="246"/>
      <c r="F799" s="246"/>
      <c r="G799" s="246"/>
      <c r="H799" s="246"/>
      <c r="I799" s="246"/>
      <c r="J799" s="246"/>
      <c r="K799" s="246"/>
      <c r="L799" s="246"/>
      <c r="M799" s="246"/>
      <c r="N799" s="246"/>
      <c r="O799" s="246"/>
      <c r="P799" s="132"/>
    </row>
    <row r="800" spans="1:16" customFormat="1" ht="11.25" customHeight="1" x14ac:dyDescent="0.2">
      <c r="A800" s="272"/>
      <c r="B800" s="278"/>
      <c r="C800" s="279"/>
      <c r="D800" s="250"/>
      <c r="E800" s="246"/>
      <c r="F800" s="246"/>
      <c r="G800" s="246"/>
      <c r="H800" s="246"/>
      <c r="I800" s="246"/>
      <c r="J800" s="246"/>
      <c r="K800" s="246"/>
      <c r="L800" s="246"/>
      <c r="M800" s="246"/>
      <c r="N800" s="246"/>
      <c r="O800" s="246"/>
      <c r="P800" s="132"/>
    </row>
    <row r="801" spans="1:16" customFormat="1" ht="11.25" customHeight="1" x14ac:dyDescent="0.2">
      <c r="A801" s="272"/>
      <c r="B801" s="278"/>
      <c r="C801" s="279"/>
      <c r="D801" s="250"/>
      <c r="E801" s="246"/>
      <c r="F801" s="246"/>
      <c r="G801" s="246"/>
      <c r="H801" s="246"/>
      <c r="I801" s="246"/>
      <c r="J801" s="246"/>
      <c r="K801" s="246"/>
      <c r="L801" s="246"/>
      <c r="M801" s="246"/>
      <c r="N801" s="246"/>
      <c r="O801" s="246"/>
      <c r="P801" s="132"/>
    </row>
    <row r="802" spans="1:16" customFormat="1" ht="11.25" customHeight="1" x14ac:dyDescent="0.2">
      <c r="A802" s="272"/>
      <c r="B802" s="278"/>
      <c r="C802" s="279"/>
      <c r="D802" s="250"/>
      <c r="E802" s="246"/>
      <c r="F802" s="246"/>
      <c r="G802" s="246"/>
      <c r="H802" s="246"/>
      <c r="I802" s="246"/>
      <c r="J802" s="246"/>
      <c r="K802" s="246"/>
      <c r="L802" s="246"/>
      <c r="M802" s="246"/>
      <c r="N802" s="246"/>
      <c r="O802" s="246"/>
      <c r="P802" s="132"/>
    </row>
    <row r="803" spans="1:16" customFormat="1" ht="11.25" customHeight="1" x14ac:dyDescent="0.2">
      <c r="A803" s="272"/>
      <c r="B803" s="278"/>
      <c r="C803" s="279"/>
      <c r="D803" s="250"/>
      <c r="E803" s="246"/>
      <c r="F803" s="246"/>
      <c r="G803" s="246"/>
      <c r="H803" s="246"/>
      <c r="I803" s="246"/>
      <c r="J803" s="246"/>
      <c r="K803" s="246"/>
      <c r="L803" s="246"/>
      <c r="M803" s="246"/>
      <c r="N803" s="246"/>
      <c r="O803" s="246"/>
      <c r="P803" s="132"/>
    </row>
    <row r="804" spans="1:16" customFormat="1" ht="11.25" customHeight="1" x14ac:dyDescent="0.2">
      <c r="A804" s="272"/>
      <c r="B804" s="278"/>
      <c r="C804" s="279"/>
      <c r="D804" s="250"/>
      <c r="E804" s="246"/>
      <c r="F804" s="246"/>
      <c r="G804" s="246"/>
      <c r="H804" s="246"/>
      <c r="I804" s="246"/>
      <c r="J804" s="246"/>
      <c r="K804" s="246"/>
      <c r="L804" s="246"/>
      <c r="M804" s="246"/>
      <c r="N804" s="246"/>
      <c r="O804" s="246"/>
      <c r="P804" s="132"/>
    </row>
    <row r="805" spans="1:16" customFormat="1" ht="11.25" customHeight="1" x14ac:dyDescent="0.2">
      <c r="A805" s="272"/>
      <c r="B805" s="278"/>
      <c r="C805" s="279"/>
      <c r="D805" s="250"/>
      <c r="E805" s="246"/>
      <c r="F805" s="246"/>
      <c r="G805" s="246"/>
      <c r="H805" s="246"/>
      <c r="I805" s="246"/>
      <c r="J805" s="246"/>
      <c r="K805" s="246"/>
      <c r="L805" s="246"/>
      <c r="M805" s="246"/>
      <c r="N805" s="246"/>
      <c r="O805" s="246"/>
      <c r="P805" s="132"/>
    </row>
    <row r="806" spans="1:16" customFormat="1" ht="11.25" customHeight="1" x14ac:dyDescent="0.2">
      <c r="A806" s="272"/>
      <c r="B806" s="278"/>
      <c r="C806" s="279"/>
      <c r="D806" s="250"/>
      <c r="E806" s="246"/>
      <c r="F806" s="246"/>
      <c r="G806" s="246"/>
      <c r="H806" s="246"/>
      <c r="I806" s="246"/>
      <c r="J806" s="246"/>
      <c r="K806" s="246"/>
      <c r="L806" s="246"/>
      <c r="M806" s="246"/>
      <c r="N806" s="246"/>
      <c r="O806" s="246"/>
      <c r="P806" s="132"/>
    </row>
    <row r="807" spans="1:16" customFormat="1" ht="11.25" customHeight="1" x14ac:dyDescent="0.2">
      <c r="A807" s="272"/>
      <c r="B807" s="278"/>
      <c r="C807" s="279"/>
      <c r="D807" s="250"/>
      <c r="E807" s="246"/>
      <c r="F807" s="246"/>
      <c r="G807" s="246"/>
      <c r="H807" s="246"/>
      <c r="I807" s="246"/>
      <c r="J807" s="246"/>
      <c r="K807" s="246"/>
      <c r="L807" s="246"/>
      <c r="M807" s="246"/>
      <c r="N807" s="246"/>
      <c r="O807" s="246"/>
      <c r="P807" s="132"/>
    </row>
    <row r="808" spans="1:16" customFormat="1" ht="11.25" customHeight="1" x14ac:dyDescent="0.2">
      <c r="A808" s="272"/>
      <c r="B808" s="278"/>
      <c r="C808" s="279"/>
      <c r="D808" s="250"/>
      <c r="E808" s="246"/>
      <c r="F808" s="246"/>
      <c r="G808" s="246"/>
      <c r="H808" s="246"/>
      <c r="I808" s="246"/>
      <c r="J808" s="246"/>
      <c r="K808" s="246"/>
      <c r="L808" s="246"/>
      <c r="M808" s="246"/>
      <c r="N808" s="246"/>
      <c r="O808" s="246"/>
      <c r="P808" s="132"/>
    </row>
    <row r="809" spans="1:16" customFormat="1" ht="11.25" customHeight="1" x14ac:dyDescent="0.2">
      <c r="A809" s="272"/>
      <c r="B809" s="278"/>
      <c r="C809" s="279"/>
      <c r="D809" s="250"/>
      <c r="E809" s="246"/>
      <c r="F809" s="246"/>
      <c r="G809" s="246"/>
      <c r="H809" s="246"/>
      <c r="I809" s="246"/>
      <c r="J809" s="246"/>
      <c r="K809" s="246"/>
      <c r="L809" s="246"/>
      <c r="M809" s="246"/>
      <c r="N809" s="246"/>
      <c r="O809" s="246"/>
      <c r="P809" s="132"/>
    </row>
    <row r="810" spans="1:16" customFormat="1" ht="11.25" customHeight="1" x14ac:dyDescent="0.2">
      <c r="A810" s="272"/>
      <c r="B810" s="278"/>
      <c r="C810" s="279"/>
      <c r="D810" s="250"/>
      <c r="E810" s="246"/>
      <c r="F810" s="246"/>
      <c r="G810" s="246"/>
      <c r="H810" s="246"/>
      <c r="I810" s="246"/>
      <c r="J810" s="246"/>
      <c r="K810" s="246"/>
      <c r="L810" s="246"/>
      <c r="M810" s="246"/>
      <c r="N810" s="246"/>
      <c r="O810" s="246"/>
      <c r="P810" s="132"/>
    </row>
    <row r="811" spans="1:16" customFormat="1" ht="11.25" customHeight="1" x14ac:dyDescent="0.2">
      <c r="A811" s="272"/>
      <c r="B811" s="278"/>
      <c r="C811" s="279"/>
      <c r="D811" s="250"/>
      <c r="E811" s="246"/>
      <c r="F811" s="246"/>
      <c r="G811" s="246"/>
      <c r="H811" s="246"/>
      <c r="I811" s="246"/>
      <c r="J811" s="246"/>
      <c r="K811" s="246"/>
      <c r="L811" s="246"/>
      <c r="M811" s="246"/>
      <c r="N811" s="246"/>
      <c r="O811" s="246"/>
      <c r="P811" s="132"/>
    </row>
    <row r="812" spans="1:16" customFormat="1" ht="11.25" customHeight="1" x14ac:dyDescent="0.2">
      <c r="A812" s="272"/>
      <c r="B812" s="278"/>
      <c r="C812" s="279"/>
      <c r="D812" s="250"/>
      <c r="E812" s="246"/>
      <c r="F812" s="246"/>
      <c r="G812" s="246"/>
      <c r="H812" s="246"/>
      <c r="I812" s="246"/>
      <c r="J812" s="246"/>
      <c r="K812" s="246"/>
      <c r="L812" s="246"/>
      <c r="M812" s="246"/>
      <c r="N812" s="246"/>
      <c r="O812" s="246"/>
      <c r="P812" s="132"/>
    </row>
    <row r="813" spans="1:16" customFormat="1" ht="11.25" customHeight="1" x14ac:dyDescent="0.2">
      <c r="A813" s="272"/>
      <c r="B813" s="278"/>
      <c r="C813" s="279"/>
      <c r="D813" s="250"/>
      <c r="E813" s="246"/>
      <c r="F813" s="246"/>
      <c r="G813" s="246"/>
      <c r="H813" s="246"/>
      <c r="I813" s="246"/>
      <c r="J813" s="246"/>
      <c r="K813" s="246"/>
      <c r="L813" s="246"/>
      <c r="M813" s="246"/>
      <c r="N813" s="246"/>
      <c r="O813" s="246"/>
      <c r="P813" s="132"/>
    </row>
    <row r="814" spans="1:16" customFormat="1" ht="11.25" customHeight="1" x14ac:dyDescent="0.2">
      <c r="A814" s="272"/>
      <c r="B814" s="278"/>
      <c r="C814" s="279"/>
      <c r="D814" s="250"/>
      <c r="E814" s="246"/>
      <c r="F814" s="246"/>
      <c r="G814" s="246"/>
      <c r="H814" s="246"/>
      <c r="I814" s="246"/>
      <c r="J814" s="246"/>
      <c r="K814" s="246"/>
      <c r="L814" s="246"/>
      <c r="M814" s="246"/>
      <c r="N814" s="246"/>
      <c r="O814" s="246"/>
      <c r="P814" s="132"/>
    </row>
    <row r="815" spans="1:16" customFormat="1" ht="11.25" customHeight="1" x14ac:dyDescent="0.2">
      <c r="A815" s="272"/>
      <c r="B815" s="278"/>
      <c r="C815" s="279"/>
      <c r="D815" s="250"/>
      <c r="E815" s="246"/>
      <c r="F815" s="246"/>
      <c r="G815" s="246"/>
      <c r="H815" s="246"/>
      <c r="I815" s="246"/>
      <c r="J815" s="246"/>
      <c r="K815" s="246"/>
      <c r="L815" s="246"/>
      <c r="M815" s="246"/>
      <c r="N815" s="246"/>
      <c r="O815" s="246"/>
      <c r="P815" s="132"/>
    </row>
    <row r="816" spans="1:16" customFormat="1" ht="11.25" customHeight="1" x14ac:dyDescent="0.2">
      <c r="A816" s="272"/>
      <c r="B816" s="278"/>
      <c r="C816" s="279"/>
      <c r="D816" s="250"/>
      <c r="E816" s="246"/>
      <c r="F816" s="246"/>
      <c r="G816" s="246"/>
      <c r="H816" s="246"/>
      <c r="I816" s="246"/>
      <c r="J816" s="246"/>
      <c r="K816" s="246"/>
      <c r="L816" s="246"/>
      <c r="M816" s="246"/>
      <c r="N816" s="246"/>
      <c r="O816" s="246"/>
      <c r="P816" s="132"/>
    </row>
    <row r="817" spans="1:16" customFormat="1" ht="11.25" customHeight="1" x14ac:dyDescent="0.2">
      <c r="A817" s="272"/>
      <c r="B817" s="278"/>
      <c r="C817" s="279"/>
      <c r="D817" s="250"/>
      <c r="E817" s="246"/>
      <c r="F817" s="246"/>
      <c r="G817" s="246"/>
      <c r="H817" s="246"/>
      <c r="I817" s="246"/>
      <c r="J817" s="246"/>
      <c r="K817" s="246"/>
      <c r="L817" s="246"/>
      <c r="M817" s="246"/>
      <c r="N817" s="246"/>
      <c r="O817" s="246"/>
      <c r="P817" s="132"/>
    </row>
    <row r="818" spans="1:16" customFormat="1" ht="11.25" customHeight="1" x14ac:dyDescent="0.2">
      <c r="A818" s="272"/>
      <c r="B818" s="278"/>
      <c r="C818" s="279"/>
      <c r="D818" s="250"/>
      <c r="E818" s="246"/>
      <c r="F818" s="246"/>
      <c r="G818" s="246"/>
      <c r="H818" s="246"/>
      <c r="I818" s="246"/>
      <c r="J818" s="246"/>
      <c r="K818" s="246"/>
      <c r="L818" s="246"/>
      <c r="M818" s="246"/>
      <c r="N818" s="246"/>
      <c r="O818" s="246"/>
      <c r="P818" s="132"/>
    </row>
    <row r="819" spans="1:16" customFormat="1" ht="11.25" customHeight="1" x14ac:dyDescent="0.2">
      <c r="A819" s="272"/>
      <c r="B819" s="278"/>
      <c r="C819" s="279"/>
      <c r="D819" s="250"/>
      <c r="E819" s="246"/>
      <c r="F819" s="246"/>
      <c r="G819" s="246"/>
      <c r="H819" s="246"/>
      <c r="I819" s="246"/>
      <c r="J819" s="246"/>
      <c r="K819" s="246"/>
      <c r="L819" s="246"/>
      <c r="M819" s="246"/>
      <c r="N819" s="246"/>
      <c r="O819" s="246"/>
      <c r="P819" s="132"/>
    </row>
    <row r="820" spans="1:16" customFormat="1" ht="11.25" customHeight="1" x14ac:dyDescent="0.2">
      <c r="A820" s="272"/>
      <c r="B820" s="278"/>
      <c r="C820" s="279"/>
      <c r="D820" s="250"/>
      <c r="E820" s="246"/>
      <c r="F820" s="246"/>
      <c r="G820" s="246"/>
      <c r="H820" s="246"/>
      <c r="I820" s="246"/>
      <c r="J820" s="246"/>
      <c r="K820" s="246"/>
      <c r="L820" s="246"/>
      <c r="M820" s="246"/>
      <c r="N820" s="246"/>
      <c r="O820" s="246"/>
      <c r="P820" s="132"/>
    </row>
    <row r="821" spans="1:16" customFormat="1" ht="11.25" customHeight="1" x14ac:dyDescent="0.2">
      <c r="A821" s="272"/>
      <c r="B821" s="278"/>
      <c r="C821" s="279"/>
      <c r="D821" s="250"/>
      <c r="E821" s="246"/>
      <c r="F821" s="246"/>
      <c r="G821" s="246"/>
      <c r="H821" s="246"/>
      <c r="I821" s="246"/>
      <c r="J821" s="246"/>
      <c r="K821" s="246"/>
      <c r="L821" s="246"/>
      <c r="M821" s="246"/>
      <c r="N821" s="246"/>
      <c r="O821" s="246"/>
      <c r="P821" s="132"/>
    </row>
    <row r="822" spans="1:16" customFormat="1" ht="11.25" customHeight="1" x14ac:dyDescent="0.2">
      <c r="A822" s="272"/>
      <c r="B822" s="278"/>
      <c r="C822" s="279"/>
      <c r="D822" s="250"/>
      <c r="E822" s="246"/>
      <c r="F822" s="246"/>
      <c r="G822" s="246"/>
      <c r="H822" s="246"/>
      <c r="I822" s="246"/>
      <c r="J822" s="246"/>
      <c r="K822" s="246"/>
      <c r="L822" s="246"/>
      <c r="M822" s="246"/>
      <c r="N822" s="246"/>
      <c r="O822" s="246"/>
      <c r="P822" s="132"/>
    </row>
    <row r="823" spans="1:16" customFormat="1" ht="11.25" customHeight="1" x14ac:dyDescent="0.2">
      <c r="A823" s="272"/>
      <c r="B823" s="278"/>
      <c r="C823" s="279"/>
      <c r="D823" s="250"/>
      <c r="E823" s="246"/>
      <c r="F823" s="246"/>
      <c r="G823" s="246"/>
      <c r="H823" s="246"/>
      <c r="I823" s="246"/>
      <c r="J823" s="246"/>
      <c r="K823" s="246"/>
      <c r="L823" s="246"/>
      <c r="M823" s="246"/>
      <c r="N823" s="246"/>
      <c r="O823" s="246"/>
      <c r="P823" s="132"/>
    </row>
    <row r="824" spans="1:16" customFormat="1" ht="11.25" customHeight="1" x14ac:dyDescent="0.2">
      <c r="A824" s="272"/>
      <c r="B824" s="278"/>
      <c r="C824" s="279"/>
      <c r="D824" s="250"/>
      <c r="E824" s="246"/>
      <c r="F824" s="246"/>
      <c r="G824" s="246"/>
      <c r="H824" s="246"/>
      <c r="I824" s="246"/>
      <c r="J824" s="246"/>
      <c r="K824" s="246"/>
      <c r="L824" s="246"/>
      <c r="M824" s="246"/>
      <c r="N824" s="246"/>
      <c r="O824" s="246"/>
      <c r="P824" s="132"/>
    </row>
    <row r="825" spans="1:16" customFormat="1" ht="11.25" customHeight="1" x14ac:dyDescent="0.2">
      <c r="A825" s="272"/>
      <c r="B825" s="278"/>
      <c r="C825" s="279"/>
      <c r="D825" s="250"/>
      <c r="E825" s="246"/>
      <c r="F825" s="246"/>
      <c r="G825" s="246"/>
      <c r="H825" s="246"/>
      <c r="I825" s="246"/>
      <c r="J825" s="246"/>
      <c r="K825" s="246"/>
      <c r="L825" s="246"/>
      <c r="M825" s="246"/>
      <c r="N825" s="246"/>
      <c r="O825" s="246"/>
      <c r="P825" s="132"/>
    </row>
    <row r="826" spans="1:16" customFormat="1" ht="11.25" customHeight="1" x14ac:dyDescent="0.2">
      <c r="A826" s="272"/>
      <c r="B826" s="278"/>
      <c r="C826" s="279"/>
      <c r="D826" s="250"/>
      <c r="E826" s="246"/>
      <c r="F826" s="246"/>
      <c r="G826" s="246"/>
      <c r="H826" s="246"/>
      <c r="I826" s="246"/>
      <c r="J826" s="246"/>
      <c r="K826" s="246"/>
      <c r="L826" s="246"/>
      <c r="M826" s="246"/>
      <c r="N826" s="246"/>
      <c r="O826" s="246"/>
      <c r="P826" s="132"/>
    </row>
    <row r="827" spans="1:16" customFormat="1" ht="11.25" customHeight="1" x14ac:dyDescent="0.2">
      <c r="A827" s="272"/>
      <c r="B827" s="278"/>
      <c r="C827" s="279"/>
      <c r="D827" s="250"/>
      <c r="E827" s="246"/>
      <c r="F827" s="246"/>
      <c r="G827" s="246"/>
      <c r="H827" s="246"/>
      <c r="I827" s="246"/>
      <c r="J827" s="246"/>
      <c r="K827" s="246"/>
      <c r="L827" s="246"/>
      <c r="M827" s="246"/>
      <c r="N827" s="246"/>
      <c r="O827" s="246"/>
      <c r="P827" s="132"/>
    </row>
    <row r="828" spans="1:16" customFormat="1" ht="11.25" customHeight="1" x14ac:dyDescent="0.2">
      <c r="A828" s="272"/>
      <c r="B828" s="278"/>
      <c r="C828" s="279"/>
      <c r="D828" s="250"/>
      <c r="E828" s="246"/>
      <c r="F828" s="246"/>
      <c r="G828" s="246"/>
      <c r="H828" s="246"/>
      <c r="I828" s="246"/>
      <c r="J828" s="246"/>
      <c r="K828" s="246"/>
      <c r="L828" s="246"/>
      <c r="M828" s="246"/>
      <c r="N828" s="246"/>
      <c r="O828" s="246"/>
      <c r="P828" s="132"/>
    </row>
    <row r="829" spans="1:16" customFormat="1" ht="11.25" customHeight="1" x14ac:dyDescent="0.2">
      <c r="A829" s="272"/>
      <c r="B829" s="278"/>
      <c r="C829" s="279"/>
      <c r="D829" s="250"/>
      <c r="E829" s="246"/>
      <c r="F829" s="246"/>
      <c r="G829" s="246"/>
      <c r="H829" s="246"/>
      <c r="I829" s="246"/>
      <c r="J829" s="246"/>
      <c r="K829" s="246"/>
      <c r="L829" s="246"/>
      <c r="M829" s="246"/>
      <c r="N829" s="246"/>
      <c r="O829" s="246"/>
      <c r="P829" s="132"/>
    </row>
    <row r="830" spans="1:16" customFormat="1" ht="11.25" customHeight="1" x14ac:dyDescent="0.2">
      <c r="A830" s="272"/>
      <c r="B830" s="278"/>
      <c r="C830" s="279"/>
      <c r="D830" s="250"/>
      <c r="E830" s="246"/>
      <c r="F830" s="246"/>
      <c r="G830" s="246"/>
      <c r="H830" s="246"/>
      <c r="I830" s="246"/>
      <c r="J830" s="246"/>
      <c r="K830" s="246"/>
      <c r="L830" s="246"/>
      <c r="M830" s="246"/>
      <c r="N830" s="246"/>
      <c r="O830" s="246"/>
      <c r="P830" s="132"/>
    </row>
    <row r="831" spans="1:16" customFormat="1" ht="11.25" customHeight="1" x14ac:dyDescent="0.2">
      <c r="A831" s="272"/>
      <c r="B831" s="278"/>
      <c r="C831" s="279"/>
      <c r="D831" s="250"/>
      <c r="E831" s="246"/>
      <c r="F831" s="246"/>
      <c r="G831" s="246"/>
      <c r="H831" s="246"/>
      <c r="I831" s="246"/>
      <c r="J831" s="246"/>
      <c r="K831" s="246"/>
      <c r="L831" s="246"/>
      <c r="M831" s="246"/>
      <c r="N831" s="246"/>
      <c r="O831" s="246"/>
      <c r="P831" s="132"/>
    </row>
    <row r="832" spans="1:16" customFormat="1" ht="11.25" customHeight="1" x14ac:dyDescent="0.2">
      <c r="A832" s="272"/>
      <c r="B832" s="278"/>
      <c r="C832" s="279"/>
      <c r="D832" s="250"/>
      <c r="E832" s="246"/>
      <c r="F832" s="246"/>
      <c r="G832" s="246"/>
      <c r="H832" s="246"/>
      <c r="I832" s="246"/>
      <c r="J832" s="246"/>
      <c r="K832" s="246"/>
      <c r="L832" s="246"/>
      <c r="M832" s="246"/>
      <c r="N832" s="246"/>
      <c r="O832" s="246"/>
      <c r="P832" s="132"/>
    </row>
    <row r="833" spans="1:16" customFormat="1" ht="11.25" customHeight="1" x14ac:dyDescent="0.2">
      <c r="A833" s="272"/>
      <c r="B833" s="278"/>
      <c r="C833" s="279"/>
      <c r="D833" s="250"/>
      <c r="E833" s="246"/>
      <c r="F833" s="246"/>
      <c r="G833" s="246"/>
      <c r="H833" s="246"/>
      <c r="I833" s="246"/>
      <c r="J833" s="246"/>
      <c r="K833" s="246"/>
      <c r="L833" s="246"/>
      <c r="M833" s="246"/>
      <c r="N833" s="246"/>
      <c r="O833" s="246"/>
      <c r="P833" s="132"/>
    </row>
    <row r="834" spans="1:16" customFormat="1" ht="11.25" customHeight="1" x14ac:dyDescent="0.2">
      <c r="A834" s="272"/>
      <c r="B834" s="278"/>
      <c r="C834" s="279"/>
      <c r="D834" s="250"/>
      <c r="E834" s="246"/>
      <c r="F834" s="246"/>
      <c r="G834" s="246"/>
      <c r="H834" s="246"/>
      <c r="I834" s="246"/>
      <c r="J834" s="246"/>
      <c r="K834" s="246"/>
      <c r="L834" s="246"/>
      <c r="M834" s="246"/>
      <c r="N834" s="246"/>
      <c r="O834" s="246"/>
      <c r="P834" s="132"/>
    </row>
    <row r="835" spans="1:16" customFormat="1" ht="11.25" customHeight="1" x14ac:dyDescent="0.2">
      <c r="A835" s="272"/>
      <c r="B835" s="278"/>
      <c r="C835" s="279"/>
      <c r="D835" s="250"/>
      <c r="E835" s="246"/>
      <c r="F835" s="246"/>
      <c r="G835" s="246"/>
      <c r="H835" s="246"/>
      <c r="I835" s="246"/>
      <c r="J835" s="246"/>
      <c r="K835" s="246"/>
      <c r="L835" s="246"/>
      <c r="M835" s="246"/>
      <c r="N835" s="246"/>
      <c r="O835" s="246"/>
      <c r="P835" s="132"/>
    </row>
    <row r="836" spans="1:16" customFormat="1" ht="11.25" customHeight="1" x14ac:dyDescent="0.2">
      <c r="A836" s="272"/>
      <c r="B836" s="278"/>
      <c r="C836" s="279"/>
      <c r="D836" s="250"/>
      <c r="E836" s="246"/>
      <c r="F836" s="246"/>
      <c r="G836" s="246"/>
      <c r="H836" s="246"/>
      <c r="I836" s="246"/>
      <c r="J836" s="246"/>
      <c r="K836" s="246"/>
      <c r="L836" s="246"/>
      <c r="M836" s="246"/>
      <c r="N836" s="246"/>
      <c r="O836" s="246"/>
      <c r="P836" s="132"/>
    </row>
    <row r="837" spans="1:16" customFormat="1" ht="11.25" customHeight="1" x14ac:dyDescent="0.2">
      <c r="A837" s="272"/>
      <c r="B837" s="278"/>
      <c r="C837" s="279"/>
      <c r="D837" s="250"/>
      <c r="E837" s="246"/>
      <c r="F837" s="246"/>
      <c r="G837" s="246"/>
      <c r="H837" s="246"/>
      <c r="I837" s="246"/>
      <c r="J837" s="246"/>
      <c r="K837" s="246"/>
      <c r="L837" s="246"/>
      <c r="M837" s="246"/>
      <c r="N837" s="246"/>
      <c r="O837" s="246"/>
      <c r="P837" s="132"/>
    </row>
    <row r="838" spans="1:16" customFormat="1" ht="11.25" customHeight="1" x14ac:dyDescent="0.2">
      <c r="A838" s="272"/>
      <c r="B838" s="278"/>
      <c r="C838" s="279"/>
      <c r="D838" s="250"/>
      <c r="E838" s="246"/>
      <c r="F838" s="246"/>
      <c r="G838" s="246"/>
      <c r="H838" s="246"/>
      <c r="I838" s="246"/>
      <c r="J838" s="246"/>
      <c r="K838" s="246"/>
      <c r="L838" s="246"/>
      <c r="M838" s="246"/>
      <c r="N838" s="246"/>
      <c r="O838" s="246"/>
      <c r="P838" s="132"/>
    </row>
    <row r="839" spans="1:16" customFormat="1" ht="11.25" customHeight="1" x14ac:dyDescent="0.2">
      <c r="A839" s="272"/>
      <c r="B839" s="278"/>
      <c r="C839" s="279"/>
      <c r="D839" s="250"/>
      <c r="E839" s="246"/>
      <c r="F839" s="246"/>
      <c r="G839" s="246"/>
      <c r="H839" s="246"/>
      <c r="I839" s="246"/>
      <c r="J839" s="246"/>
      <c r="K839" s="246"/>
      <c r="L839" s="246"/>
      <c r="M839" s="246"/>
      <c r="N839" s="246"/>
      <c r="O839" s="246"/>
      <c r="P839" s="132"/>
    </row>
    <row r="840" spans="1:16" customFormat="1" ht="11.25" customHeight="1" x14ac:dyDescent="0.2">
      <c r="A840" s="272"/>
      <c r="B840" s="278"/>
      <c r="C840" s="279"/>
      <c r="D840" s="250"/>
      <c r="E840" s="246"/>
      <c r="F840" s="246"/>
      <c r="G840" s="246"/>
      <c r="H840" s="246"/>
      <c r="I840" s="246"/>
      <c r="J840" s="246"/>
      <c r="K840" s="246"/>
      <c r="L840" s="246"/>
      <c r="M840" s="246"/>
      <c r="N840" s="246"/>
      <c r="O840" s="246"/>
      <c r="P840" s="132"/>
    </row>
    <row r="841" spans="1:16" customFormat="1" ht="11.25" customHeight="1" x14ac:dyDescent="0.2">
      <c r="A841" s="272"/>
      <c r="B841" s="278"/>
      <c r="C841" s="279"/>
      <c r="D841" s="250"/>
      <c r="E841" s="246"/>
      <c r="F841" s="246"/>
      <c r="G841" s="246"/>
      <c r="H841" s="246"/>
      <c r="I841" s="246"/>
      <c r="J841" s="246"/>
      <c r="K841" s="246"/>
      <c r="L841" s="246"/>
      <c r="M841" s="246"/>
      <c r="N841" s="246"/>
      <c r="O841" s="246"/>
      <c r="P841" s="132"/>
    </row>
    <row r="842" spans="1:16" customFormat="1" ht="11.25" customHeight="1" x14ac:dyDescent="0.2">
      <c r="A842" s="272"/>
      <c r="B842" s="278"/>
      <c r="C842" s="279"/>
      <c r="D842" s="250"/>
      <c r="E842" s="246"/>
      <c r="F842" s="246"/>
      <c r="G842" s="246"/>
      <c r="H842" s="246"/>
      <c r="I842" s="246"/>
      <c r="J842" s="246"/>
      <c r="K842" s="246"/>
      <c r="L842" s="246"/>
      <c r="M842" s="246"/>
      <c r="N842" s="246"/>
      <c r="O842" s="246"/>
      <c r="P842" s="132"/>
    </row>
    <row r="843" spans="1:16" customFormat="1" ht="11.25" customHeight="1" x14ac:dyDescent="0.2">
      <c r="A843" s="272"/>
      <c r="B843" s="278"/>
      <c r="C843" s="279"/>
      <c r="D843" s="250"/>
      <c r="E843" s="246"/>
      <c r="F843" s="246"/>
      <c r="G843" s="246"/>
      <c r="H843" s="246"/>
      <c r="I843" s="246"/>
      <c r="J843" s="246"/>
      <c r="K843" s="246"/>
      <c r="L843" s="246"/>
      <c r="M843" s="246"/>
      <c r="N843" s="246"/>
      <c r="O843" s="246"/>
      <c r="P843" s="132"/>
    </row>
    <row r="844" spans="1:16" customFormat="1" ht="11.25" customHeight="1" x14ac:dyDescent="0.2">
      <c r="A844" s="272"/>
      <c r="B844" s="278"/>
      <c r="C844" s="279"/>
      <c r="D844" s="250"/>
      <c r="E844" s="246"/>
      <c r="F844" s="246"/>
      <c r="G844" s="246"/>
      <c r="H844" s="246"/>
      <c r="I844" s="246"/>
      <c r="J844" s="246"/>
      <c r="K844" s="246"/>
      <c r="L844" s="246"/>
      <c r="M844" s="246"/>
      <c r="N844" s="246"/>
      <c r="O844" s="246"/>
      <c r="P844" s="132"/>
    </row>
    <row r="845" spans="1:16" customFormat="1" ht="11.25" customHeight="1" x14ac:dyDescent="0.2">
      <c r="A845" s="272"/>
      <c r="B845" s="278"/>
      <c r="C845" s="279"/>
      <c r="D845" s="250"/>
      <c r="E845" s="246"/>
      <c r="F845" s="246"/>
      <c r="G845" s="246"/>
      <c r="H845" s="246"/>
      <c r="I845" s="246"/>
      <c r="J845" s="246"/>
      <c r="K845" s="246"/>
      <c r="L845" s="246"/>
      <c r="M845" s="246"/>
      <c r="N845" s="246"/>
      <c r="O845" s="246"/>
      <c r="P845" s="132"/>
    </row>
    <row r="846" spans="1:16" customFormat="1" ht="11.25" customHeight="1" x14ac:dyDescent="0.2">
      <c r="A846" s="272"/>
      <c r="B846" s="278"/>
      <c r="C846" s="279"/>
      <c r="D846" s="250"/>
      <c r="E846" s="246"/>
      <c r="F846" s="246"/>
      <c r="G846" s="246"/>
      <c r="H846" s="246"/>
      <c r="I846" s="246"/>
      <c r="J846" s="246"/>
      <c r="K846" s="246"/>
      <c r="L846" s="246"/>
      <c r="M846" s="246"/>
      <c r="N846" s="246"/>
      <c r="O846" s="246"/>
      <c r="P846" s="132"/>
    </row>
    <row r="847" spans="1:16" customFormat="1" ht="11.25" customHeight="1" x14ac:dyDescent="0.2">
      <c r="A847" s="272"/>
      <c r="B847" s="278"/>
      <c r="C847" s="279"/>
      <c r="D847" s="250"/>
      <c r="E847" s="246"/>
      <c r="F847" s="246"/>
      <c r="G847" s="246"/>
      <c r="H847" s="246"/>
      <c r="I847" s="246"/>
      <c r="J847" s="246"/>
      <c r="K847" s="246"/>
      <c r="L847" s="246"/>
      <c r="M847" s="246"/>
      <c r="N847" s="246"/>
      <c r="O847" s="246"/>
      <c r="P847" s="132"/>
    </row>
    <row r="848" spans="1:16" customFormat="1" ht="11.25" customHeight="1" x14ac:dyDescent="0.2">
      <c r="A848" s="272"/>
      <c r="B848" s="278"/>
      <c r="C848" s="279"/>
      <c r="D848" s="250"/>
      <c r="E848" s="246"/>
      <c r="F848" s="246"/>
      <c r="G848" s="246"/>
      <c r="H848" s="246"/>
      <c r="I848" s="246"/>
      <c r="J848" s="246"/>
      <c r="K848" s="246"/>
      <c r="L848" s="246"/>
      <c r="M848" s="246"/>
      <c r="N848" s="246"/>
      <c r="O848" s="246"/>
      <c r="P848" s="132"/>
    </row>
    <row r="849" spans="1:16" customFormat="1" ht="11.25" customHeight="1" x14ac:dyDescent="0.2">
      <c r="A849" s="272"/>
      <c r="B849" s="278"/>
      <c r="C849" s="279"/>
      <c r="D849" s="250"/>
      <c r="E849" s="246"/>
      <c r="F849" s="246"/>
      <c r="G849" s="246"/>
      <c r="H849" s="246"/>
      <c r="I849" s="246"/>
      <c r="J849" s="246"/>
      <c r="K849" s="246"/>
      <c r="L849" s="246"/>
      <c r="M849" s="246"/>
      <c r="N849" s="246"/>
      <c r="O849" s="246"/>
      <c r="P849" s="132"/>
    </row>
    <row r="850" spans="1:16" customFormat="1" ht="11.25" customHeight="1" x14ac:dyDescent="0.2">
      <c r="A850" s="272"/>
      <c r="B850" s="278"/>
      <c r="C850" s="279"/>
      <c r="D850" s="250"/>
      <c r="E850" s="246"/>
      <c r="F850" s="246"/>
      <c r="G850" s="246"/>
      <c r="H850" s="246"/>
      <c r="I850" s="246"/>
      <c r="J850" s="246"/>
      <c r="K850" s="246"/>
      <c r="L850" s="246"/>
      <c r="M850" s="246"/>
      <c r="N850" s="246"/>
      <c r="O850" s="246"/>
      <c r="P850" s="132"/>
    </row>
    <row r="851" spans="1:16" customFormat="1" ht="11.25" customHeight="1" x14ac:dyDescent="0.2">
      <c r="A851" s="272"/>
      <c r="B851" s="278"/>
      <c r="C851" s="279"/>
      <c r="D851" s="250"/>
      <c r="E851" s="246"/>
      <c r="F851" s="246"/>
      <c r="G851" s="246"/>
      <c r="H851" s="246"/>
      <c r="I851" s="246"/>
      <c r="J851" s="246"/>
      <c r="K851" s="246"/>
      <c r="L851" s="246"/>
      <c r="M851" s="246"/>
      <c r="N851" s="246"/>
      <c r="O851" s="246"/>
      <c r="P851" s="132"/>
    </row>
    <row r="852" spans="1:16" customFormat="1" ht="11.25" customHeight="1" x14ac:dyDescent="0.2">
      <c r="A852" s="272"/>
      <c r="B852" s="278"/>
      <c r="C852" s="279"/>
      <c r="D852" s="250"/>
      <c r="E852" s="246"/>
      <c r="F852" s="246"/>
      <c r="G852" s="246"/>
      <c r="H852" s="246"/>
      <c r="I852" s="246"/>
      <c r="J852" s="246"/>
      <c r="K852" s="246"/>
      <c r="L852" s="246"/>
      <c r="M852" s="246"/>
      <c r="N852" s="246"/>
      <c r="O852" s="246"/>
      <c r="P852" s="132"/>
    </row>
    <row r="853" spans="1:16" customFormat="1" ht="11.25" customHeight="1" x14ac:dyDescent="0.2">
      <c r="A853" s="272"/>
      <c r="B853" s="278"/>
      <c r="C853" s="279"/>
      <c r="D853" s="250"/>
      <c r="E853" s="246"/>
      <c r="F853" s="246"/>
      <c r="G853" s="246"/>
      <c r="H853" s="246"/>
      <c r="I853" s="246"/>
      <c r="J853" s="246"/>
      <c r="K853" s="246"/>
      <c r="L853" s="246"/>
      <c r="M853" s="246"/>
      <c r="N853" s="246"/>
      <c r="O853" s="246"/>
      <c r="P853" s="132"/>
    </row>
    <row r="854" spans="1:16" customFormat="1" ht="11.25" customHeight="1" x14ac:dyDescent="0.2">
      <c r="A854" s="272"/>
      <c r="B854" s="278"/>
      <c r="C854" s="279"/>
      <c r="D854" s="250"/>
      <c r="E854" s="246"/>
      <c r="F854" s="246"/>
      <c r="G854" s="246"/>
      <c r="H854" s="246"/>
      <c r="I854" s="246"/>
      <c r="J854" s="246"/>
      <c r="K854" s="246"/>
      <c r="L854" s="246"/>
      <c r="M854" s="246"/>
      <c r="N854" s="246"/>
      <c r="O854" s="246"/>
      <c r="P854" s="132"/>
    </row>
    <row r="855" spans="1:16" customFormat="1" ht="11.25" customHeight="1" x14ac:dyDescent="0.2">
      <c r="A855" s="272"/>
      <c r="B855" s="278"/>
      <c r="C855" s="279"/>
      <c r="D855" s="250"/>
      <c r="E855" s="246"/>
      <c r="F855" s="246"/>
      <c r="G855" s="246"/>
      <c r="H855" s="246"/>
      <c r="I855" s="246"/>
      <c r="J855" s="246"/>
      <c r="K855" s="246"/>
      <c r="L855" s="246"/>
      <c r="M855" s="246"/>
      <c r="N855" s="246"/>
      <c r="O855" s="246"/>
      <c r="P855" s="132"/>
    </row>
    <row r="856" spans="1:16" customFormat="1" ht="11.25" customHeight="1" x14ac:dyDescent="0.2">
      <c r="A856" s="272"/>
      <c r="B856" s="278"/>
      <c r="C856" s="279"/>
      <c r="D856" s="250"/>
      <c r="E856" s="246"/>
      <c r="F856" s="246"/>
      <c r="G856" s="246"/>
      <c r="H856" s="246"/>
      <c r="I856" s="246"/>
      <c r="J856" s="246"/>
      <c r="K856" s="246"/>
      <c r="L856" s="246"/>
      <c r="M856" s="246"/>
      <c r="N856" s="246"/>
      <c r="O856" s="246"/>
      <c r="P856" s="132"/>
    </row>
    <row r="857" spans="1:16" customFormat="1" ht="11.25" customHeight="1" x14ac:dyDescent="0.2">
      <c r="A857" s="272"/>
      <c r="B857" s="278"/>
      <c r="C857" s="279"/>
      <c r="D857" s="250"/>
      <c r="E857" s="246"/>
      <c r="F857" s="246"/>
      <c r="G857" s="246"/>
      <c r="H857" s="246"/>
      <c r="I857" s="246"/>
      <c r="J857" s="246"/>
      <c r="K857" s="246"/>
      <c r="L857" s="246"/>
      <c r="M857" s="246"/>
      <c r="N857" s="246"/>
      <c r="O857" s="246"/>
      <c r="P857" s="132"/>
    </row>
    <row r="858" spans="1:16" customFormat="1" ht="11.25" customHeight="1" x14ac:dyDescent="0.2">
      <c r="A858" s="272"/>
      <c r="B858" s="278"/>
      <c r="C858" s="279"/>
      <c r="D858" s="250"/>
      <c r="E858" s="246"/>
      <c r="F858" s="246"/>
      <c r="G858" s="246"/>
      <c r="H858" s="246"/>
      <c r="I858" s="246"/>
      <c r="J858" s="246"/>
      <c r="K858" s="246"/>
      <c r="L858" s="246"/>
      <c r="M858" s="246"/>
      <c r="N858" s="246"/>
      <c r="O858" s="246"/>
      <c r="P858" s="132"/>
    </row>
    <row r="859" spans="1:16" customFormat="1" ht="11.25" customHeight="1" x14ac:dyDescent="0.2">
      <c r="A859" s="272"/>
      <c r="B859" s="278"/>
      <c r="C859" s="279"/>
      <c r="D859" s="250"/>
      <c r="E859" s="246"/>
      <c r="F859" s="246"/>
      <c r="G859" s="246"/>
      <c r="H859" s="246"/>
      <c r="I859" s="246"/>
      <c r="J859" s="246"/>
      <c r="K859" s="246"/>
      <c r="L859" s="246"/>
      <c r="M859" s="246"/>
      <c r="N859" s="246"/>
      <c r="O859" s="246"/>
      <c r="P859" s="132"/>
    </row>
    <row r="860" spans="1:16" customFormat="1" ht="11.25" customHeight="1" x14ac:dyDescent="0.2">
      <c r="A860" s="272"/>
      <c r="B860" s="278"/>
      <c r="C860" s="279"/>
      <c r="D860" s="250"/>
      <c r="E860" s="246"/>
      <c r="F860" s="246"/>
      <c r="G860" s="246"/>
      <c r="H860" s="246"/>
      <c r="I860" s="246"/>
      <c r="J860" s="246"/>
      <c r="K860" s="246"/>
      <c r="L860" s="246"/>
      <c r="M860" s="246"/>
      <c r="N860" s="246"/>
      <c r="O860" s="246"/>
      <c r="P860" s="132"/>
    </row>
    <row r="861" spans="1:16" customFormat="1" ht="11.25" customHeight="1" x14ac:dyDescent="0.2">
      <c r="A861" s="272"/>
      <c r="B861" s="278"/>
      <c r="C861" s="279"/>
      <c r="D861" s="250"/>
      <c r="E861" s="246"/>
      <c r="F861" s="246"/>
      <c r="G861" s="246"/>
      <c r="H861" s="246"/>
      <c r="I861" s="246"/>
      <c r="J861" s="246"/>
      <c r="K861" s="246"/>
      <c r="L861" s="246"/>
      <c r="M861" s="246"/>
      <c r="N861" s="246"/>
      <c r="O861" s="246"/>
      <c r="P861" s="132"/>
    </row>
    <row r="862" spans="1:16" customFormat="1" ht="11.25" customHeight="1" x14ac:dyDescent="0.2">
      <c r="A862" s="272"/>
      <c r="B862" s="278"/>
      <c r="C862" s="279"/>
      <c r="D862" s="250"/>
      <c r="E862" s="246"/>
      <c r="F862" s="246"/>
      <c r="G862" s="246"/>
      <c r="H862" s="246"/>
      <c r="I862" s="246"/>
      <c r="J862" s="246"/>
      <c r="K862" s="246"/>
      <c r="L862" s="246"/>
      <c r="M862" s="246"/>
      <c r="N862" s="246"/>
      <c r="O862" s="246"/>
      <c r="P862" s="132"/>
    </row>
    <row r="863" spans="1:16" customFormat="1" ht="11.25" customHeight="1" x14ac:dyDescent="0.2">
      <c r="A863" s="272"/>
      <c r="B863" s="278"/>
      <c r="C863" s="279"/>
      <c r="D863" s="250"/>
      <c r="E863" s="246"/>
      <c r="F863" s="246"/>
      <c r="G863" s="246"/>
      <c r="H863" s="246"/>
      <c r="I863" s="246"/>
      <c r="J863" s="246"/>
      <c r="K863" s="246"/>
      <c r="L863" s="246"/>
      <c r="M863" s="246"/>
      <c r="N863" s="246"/>
      <c r="O863" s="246"/>
      <c r="P863" s="132"/>
    </row>
    <row r="864" spans="1:16" customFormat="1" ht="11.25" customHeight="1" x14ac:dyDescent="0.2">
      <c r="A864" s="272"/>
      <c r="B864" s="278"/>
      <c r="C864" s="279"/>
      <c r="D864" s="250"/>
      <c r="E864" s="246"/>
      <c r="F864" s="246"/>
      <c r="G864" s="246"/>
      <c r="H864" s="246"/>
      <c r="I864" s="246"/>
      <c r="J864" s="246"/>
      <c r="K864" s="246"/>
      <c r="L864" s="246"/>
      <c r="M864" s="246"/>
      <c r="N864" s="246"/>
      <c r="O864" s="246"/>
      <c r="P864" s="132"/>
    </row>
    <row r="865" spans="1:16" customFormat="1" ht="11.25" customHeight="1" x14ac:dyDescent="0.2">
      <c r="A865" s="272"/>
      <c r="B865" s="278"/>
      <c r="C865" s="279"/>
      <c r="D865" s="250"/>
      <c r="E865" s="246"/>
      <c r="F865" s="246"/>
      <c r="G865" s="246"/>
      <c r="H865" s="246"/>
      <c r="I865" s="246"/>
      <c r="J865" s="246"/>
      <c r="K865" s="246"/>
      <c r="L865" s="246"/>
      <c r="M865" s="246"/>
      <c r="N865" s="246"/>
      <c r="O865" s="246"/>
      <c r="P865" s="132"/>
    </row>
    <row r="866" spans="1:16" customFormat="1" ht="11.25" customHeight="1" x14ac:dyDescent="0.2">
      <c r="A866" s="272"/>
      <c r="B866" s="278"/>
      <c r="C866" s="279"/>
      <c r="D866" s="250"/>
      <c r="E866" s="246"/>
      <c r="F866" s="246"/>
      <c r="G866" s="246"/>
      <c r="H866" s="246"/>
      <c r="I866" s="246"/>
      <c r="J866" s="246"/>
      <c r="K866" s="246"/>
      <c r="L866" s="246"/>
      <c r="M866" s="246"/>
      <c r="N866" s="246"/>
      <c r="O866" s="246"/>
      <c r="P866" s="132"/>
    </row>
    <row r="867" spans="1:16" customFormat="1" ht="11.25" customHeight="1" x14ac:dyDescent="0.2">
      <c r="A867" s="272"/>
      <c r="B867" s="278"/>
      <c r="C867" s="279"/>
      <c r="D867" s="250"/>
      <c r="E867" s="246"/>
      <c r="F867" s="246"/>
      <c r="G867" s="246"/>
      <c r="H867" s="246"/>
      <c r="I867" s="246"/>
      <c r="J867" s="246"/>
      <c r="K867" s="246"/>
      <c r="L867" s="246"/>
      <c r="M867" s="246"/>
      <c r="N867" s="246"/>
      <c r="O867" s="246"/>
      <c r="P867" s="132"/>
    </row>
    <row r="868" spans="1:16" customFormat="1" ht="11.25" customHeight="1" x14ac:dyDescent="0.2">
      <c r="A868" s="272"/>
      <c r="B868" s="278"/>
      <c r="C868" s="279"/>
      <c r="D868" s="250"/>
      <c r="E868" s="246"/>
      <c r="F868" s="246"/>
      <c r="G868" s="246"/>
      <c r="H868" s="246"/>
      <c r="I868" s="246"/>
      <c r="J868" s="246"/>
      <c r="K868" s="246"/>
      <c r="L868" s="246"/>
      <c r="M868" s="246"/>
      <c r="N868" s="246"/>
      <c r="O868" s="246"/>
      <c r="P868" s="132"/>
    </row>
    <row r="869" spans="1:16" customFormat="1" ht="11.25" customHeight="1" x14ac:dyDescent="0.2">
      <c r="A869" s="272"/>
      <c r="B869" s="278"/>
      <c r="C869" s="279"/>
      <c r="D869" s="250"/>
      <c r="E869" s="246"/>
      <c r="F869" s="246"/>
      <c r="G869" s="246"/>
      <c r="H869" s="246"/>
      <c r="I869" s="246"/>
      <c r="J869" s="246"/>
      <c r="K869" s="246"/>
      <c r="L869" s="246"/>
      <c r="M869" s="246"/>
      <c r="N869" s="246"/>
      <c r="O869" s="246"/>
      <c r="P869" s="132"/>
    </row>
    <row r="870" spans="1:16" customFormat="1" ht="11.25" customHeight="1" x14ac:dyDescent="0.2">
      <c r="A870" s="272"/>
      <c r="B870" s="278"/>
      <c r="C870" s="279"/>
      <c r="D870" s="250"/>
      <c r="E870" s="246"/>
      <c r="F870" s="246"/>
      <c r="G870" s="246"/>
      <c r="H870" s="246"/>
      <c r="I870" s="246"/>
      <c r="J870" s="246"/>
      <c r="K870" s="246"/>
      <c r="L870" s="246"/>
      <c r="M870" s="246"/>
      <c r="N870" s="246"/>
      <c r="O870" s="246"/>
      <c r="P870" s="132"/>
    </row>
    <row r="871" spans="1:16" customFormat="1" ht="11.25" customHeight="1" x14ac:dyDescent="0.2">
      <c r="A871" s="272"/>
      <c r="B871" s="278"/>
      <c r="C871" s="279"/>
      <c r="D871" s="250"/>
      <c r="E871" s="246"/>
      <c r="F871" s="246"/>
      <c r="G871" s="246"/>
      <c r="H871" s="246"/>
      <c r="I871" s="246"/>
      <c r="J871" s="246"/>
      <c r="K871" s="246"/>
      <c r="L871" s="246"/>
      <c r="M871" s="246"/>
      <c r="N871" s="246"/>
      <c r="O871" s="246"/>
      <c r="P871" s="132"/>
    </row>
    <row r="872" spans="1:16" customFormat="1" ht="11.25" customHeight="1" x14ac:dyDescent="0.2">
      <c r="A872" s="272"/>
      <c r="B872" s="278"/>
      <c r="C872" s="279"/>
      <c r="D872" s="250"/>
      <c r="E872" s="246"/>
      <c r="F872" s="246"/>
      <c r="G872" s="246"/>
      <c r="H872" s="246"/>
      <c r="I872" s="246"/>
      <c r="J872" s="246"/>
      <c r="K872" s="246"/>
      <c r="L872" s="246"/>
      <c r="M872" s="246"/>
      <c r="N872" s="246"/>
      <c r="O872" s="246"/>
      <c r="P872" s="132"/>
    </row>
    <row r="873" spans="1:16" customFormat="1" ht="11.25" customHeight="1" x14ac:dyDescent="0.2">
      <c r="A873" s="272"/>
      <c r="B873" s="278"/>
      <c r="C873" s="279"/>
      <c r="D873" s="250"/>
      <c r="E873" s="246"/>
      <c r="F873" s="246"/>
      <c r="G873" s="246"/>
      <c r="H873" s="246"/>
      <c r="I873" s="246"/>
      <c r="J873" s="246"/>
      <c r="K873" s="246"/>
      <c r="L873" s="246"/>
      <c r="M873" s="246"/>
      <c r="N873" s="246"/>
      <c r="O873" s="246"/>
      <c r="P873" s="132"/>
    </row>
    <row r="874" spans="1:16" customFormat="1" ht="11.25" customHeight="1" x14ac:dyDescent="0.2">
      <c r="A874" s="272"/>
      <c r="B874" s="278"/>
      <c r="C874" s="279"/>
      <c r="D874" s="250"/>
      <c r="E874" s="246"/>
      <c r="F874" s="246"/>
      <c r="G874" s="246"/>
      <c r="H874" s="246"/>
      <c r="I874" s="246"/>
      <c r="J874" s="246"/>
      <c r="K874" s="246"/>
      <c r="L874" s="246"/>
      <c r="M874" s="246"/>
      <c r="N874" s="246"/>
      <c r="O874" s="246"/>
      <c r="P874" s="132"/>
    </row>
    <row r="875" spans="1:16" customFormat="1" ht="11.25" customHeight="1" x14ac:dyDescent="0.2">
      <c r="A875" s="272"/>
      <c r="B875" s="278"/>
      <c r="C875" s="279"/>
      <c r="D875" s="250"/>
      <c r="E875" s="246"/>
      <c r="F875" s="246"/>
      <c r="G875" s="246"/>
      <c r="H875" s="246"/>
      <c r="I875" s="246"/>
      <c r="J875" s="246"/>
      <c r="K875" s="246"/>
      <c r="L875" s="246"/>
      <c r="M875" s="246"/>
      <c r="N875" s="246"/>
      <c r="O875" s="246"/>
      <c r="P875" s="132"/>
    </row>
    <row r="876" spans="1:16" customFormat="1" ht="11.25" customHeight="1" x14ac:dyDescent="0.2">
      <c r="A876" s="272"/>
      <c r="B876" s="278"/>
      <c r="C876" s="279"/>
      <c r="D876" s="250"/>
      <c r="E876" s="246"/>
      <c r="F876" s="246"/>
      <c r="G876" s="246"/>
      <c r="H876" s="246"/>
      <c r="I876" s="246"/>
      <c r="J876" s="246"/>
      <c r="K876" s="246"/>
      <c r="L876" s="246"/>
      <c r="M876" s="246"/>
      <c r="N876" s="246"/>
      <c r="O876" s="246"/>
      <c r="P876" s="132"/>
    </row>
    <row r="877" spans="1:16" customFormat="1" ht="11.25" customHeight="1" x14ac:dyDescent="0.2">
      <c r="A877" s="272"/>
      <c r="B877" s="278"/>
      <c r="C877" s="279"/>
      <c r="D877" s="250"/>
      <c r="E877" s="246"/>
      <c r="F877" s="246"/>
      <c r="G877" s="246"/>
      <c r="H877" s="246"/>
      <c r="I877" s="246"/>
      <c r="J877" s="246"/>
      <c r="K877" s="246"/>
      <c r="L877" s="246"/>
      <c r="M877" s="246"/>
      <c r="N877" s="246"/>
      <c r="O877" s="246"/>
      <c r="P877" s="132"/>
    </row>
    <row r="878" spans="1:16" customFormat="1" ht="11.25" customHeight="1" x14ac:dyDescent="0.2">
      <c r="A878" s="272"/>
      <c r="B878" s="278"/>
      <c r="C878" s="279"/>
      <c r="D878" s="250"/>
      <c r="E878" s="246"/>
      <c r="F878" s="246"/>
      <c r="G878" s="246"/>
      <c r="H878" s="246"/>
      <c r="I878" s="246"/>
      <c r="J878" s="246"/>
      <c r="K878" s="246"/>
      <c r="L878" s="246"/>
      <c r="M878" s="246"/>
      <c r="N878" s="246"/>
      <c r="O878" s="246"/>
      <c r="P878" s="132"/>
    </row>
    <row r="879" spans="1:16" customFormat="1" ht="11.25" customHeight="1" x14ac:dyDescent="0.2">
      <c r="A879" s="272"/>
      <c r="B879" s="278"/>
      <c r="C879" s="279"/>
      <c r="D879" s="250"/>
      <c r="E879" s="246"/>
      <c r="F879" s="246"/>
      <c r="G879" s="246"/>
      <c r="H879" s="246"/>
      <c r="I879" s="246"/>
      <c r="J879" s="246"/>
      <c r="K879" s="246"/>
      <c r="L879" s="246"/>
      <c r="M879" s="246"/>
      <c r="N879" s="246"/>
      <c r="O879" s="246"/>
      <c r="P879" s="132"/>
    </row>
    <row r="880" spans="1:16" customFormat="1" ht="11.25" customHeight="1" x14ac:dyDescent="0.2">
      <c r="A880" s="272"/>
      <c r="B880" s="278"/>
      <c r="C880" s="279"/>
      <c r="D880" s="250"/>
      <c r="E880" s="246"/>
      <c r="F880" s="246"/>
      <c r="G880" s="246"/>
      <c r="H880" s="246"/>
      <c r="I880" s="246"/>
      <c r="J880" s="246"/>
      <c r="K880" s="246"/>
      <c r="L880" s="246"/>
      <c r="M880" s="246"/>
      <c r="N880" s="246"/>
      <c r="O880" s="246"/>
      <c r="P880" s="132"/>
    </row>
    <row r="881" spans="1:16" customFormat="1" ht="11.25" customHeight="1" x14ac:dyDescent="0.2">
      <c r="A881" s="272"/>
      <c r="B881" s="278"/>
      <c r="C881" s="279"/>
      <c r="D881" s="250"/>
      <c r="E881" s="246"/>
      <c r="F881" s="246"/>
      <c r="G881" s="246"/>
      <c r="H881" s="246"/>
      <c r="I881" s="246"/>
      <c r="J881" s="246"/>
      <c r="K881" s="246"/>
      <c r="L881" s="246"/>
      <c r="M881" s="246"/>
      <c r="N881" s="246"/>
      <c r="O881" s="246"/>
      <c r="P881" s="132"/>
    </row>
    <row r="882" spans="1:16" customFormat="1" ht="11.25" customHeight="1" x14ac:dyDescent="0.2">
      <c r="A882" s="272"/>
      <c r="B882" s="278"/>
      <c r="C882" s="279"/>
      <c r="D882" s="250"/>
      <c r="E882" s="246"/>
      <c r="F882" s="246"/>
      <c r="G882" s="246"/>
      <c r="H882" s="246"/>
      <c r="I882" s="246"/>
      <c r="J882" s="246"/>
      <c r="K882" s="246"/>
      <c r="L882" s="246"/>
      <c r="M882" s="246"/>
      <c r="N882" s="246"/>
      <c r="O882" s="246"/>
      <c r="P882" s="132"/>
    </row>
    <row r="883" spans="1:16" customFormat="1" ht="11.25" customHeight="1" x14ac:dyDescent="0.2">
      <c r="A883" s="272"/>
      <c r="B883" s="278"/>
      <c r="C883" s="279"/>
      <c r="D883" s="250"/>
      <c r="E883" s="246"/>
      <c r="F883" s="246"/>
      <c r="G883" s="246"/>
      <c r="H883" s="246"/>
      <c r="I883" s="246"/>
      <c r="J883" s="246"/>
      <c r="K883" s="246"/>
      <c r="L883" s="246"/>
      <c r="M883" s="246"/>
      <c r="N883" s="246"/>
      <c r="O883" s="246"/>
      <c r="P883" s="132"/>
    </row>
    <row r="884" spans="1:16" customFormat="1" ht="11.25" customHeight="1" x14ac:dyDescent="0.2">
      <c r="A884" s="272"/>
      <c r="B884" s="278"/>
      <c r="C884" s="279"/>
      <c r="D884" s="250"/>
      <c r="E884" s="246"/>
      <c r="F884" s="246"/>
      <c r="G884" s="246"/>
      <c r="H884" s="246"/>
      <c r="I884" s="246"/>
      <c r="J884" s="246"/>
      <c r="K884" s="246"/>
      <c r="L884" s="246"/>
      <c r="M884" s="246"/>
      <c r="N884" s="246"/>
      <c r="O884" s="246"/>
      <c r="P884" s="132"/>
    </row>
    <row r="885" spans="1:16" customFormat="1" ht="11.25" customHeight="1" x14ac:dyDescent="0.2">
      <c r="A885" s="272"/>
      <c r="B885" s="278"/>
      <c r="C885" s="279"/>
      <c r="D885" s="250"/>
      <c r="E885" s="246"/>
      <c r="F885" s="246"/>
      <c r="G885" s="246"/>
      <c r="H885" s="246"/>
      <c r="I885" s="246"/>
      <c r="J885" s="246"/>
      <c r="K885" s="246"/>
      <c r="L885" s="246"/>
      <c r="M885" s="246"/>
      <c r="N885" s="246"/>
      <c r="O885" s="246"/>
      <c r="P885" s="132"/>
    </row>
    <row r="886" spans="1:16" customFormat="1" ht="11.25" customHeight="1" x14ac:dyDescent="0.2">
      <c r="A886" s="272"/>
      <c r="B886" s="278"/>
      <c r="C886" s="279"/>
      <c r="D886" s="250"/>
      <c r="E886" s="246"/>
      <c r="F886" s="246"/>
      <c r="G886" s="246"/>
      <c r="H886" s="246"/>
      <c r="I886" s="246"/>
      <c r="J886" s="246"/>
      <c r="K886" s="246"/>
      <c r="L886" s="246"/>
      <c r="M886" s="246"/>
      <c r="N886" s="246"/>
      <c r="O886" s="246"/>
      <c r="P886" s="132"/>
    </row>
    <row r="887" spans="1:16" customFormat="1" ht="11.25" customHeight="1" x14ac:dyDescent="0.2">
      <c r="A887" s="272"/>
      <c r="B887" s="278"/>
      <c r="C887" s="279"/>
      <c r="D887" s="250"/>
      <c r="E887" s="246"/>
      <c r="F887" s="246"/>
      <c r="G887" s="246"/>
      <c r="H887" s="246"/>
      <c r="I887" s="246"/>
      <c r="J887" s="246"/>
      <c r="K887" s="246"/>
      <c r="L887" s="246"/>
      <c r="M887" s="246"/>
      <c r="N887" s="246"/>
      <c r="O887" s="246"/>
      <c r="P887" s="132"/>
    </row>
    <row r="888" spans="1:16" customFormat="1" ht="11.25" customHeight="1" x14ac:dyDescent="0.2">
      <c r="A888" s="272"/>
      <c r="B888" s="278"/>
      <c r="C888" s="279"/>
      <c r="D888" s="250"/>
      <c r="E888" s="246"/>
      <c r="F888" s="246"/>
      <c r="G888" s="246"/>
      <c r="H888" s="246"/>
      <c r="I888" s="246"/>
      <c r="J888" s="246"/>
      <c r="K888" s="246"/>
      <c r="L888" s="246"/>
      <c r="M888" s="246"/>
      <c r="N888" s="246"/>
      <c r="O888" s="246"/>
      <c r="P888" s="132"/>
    </row>
    <row r="889" spans="1:16" customFormat="1" ht="11.25" customHeight="1" x14ac:dyDescent="0.2">
      <c r="A889" s="272"/>
      <c r="B889" s="278"/>
      <c r="C889" s="279"/>
      <c r="D889" s="250"/>
      <c r="E889" s="246"/>
      <c r="F889" s="246"/>
      <c r="G889" s="246"/>
      <c r="H889" s="246"/>
      <c r="I889" s="246"/>
      <c r="J889" s="246"/>
      <c r="K889" s="246"/>
      <c r="L889" s="246"/>
      <c r="M889" s="246"/>
      <c r="N889" s="246"/>
      <c r="O889" s="246"/>
      <c r="P889" s="132"/>
    </row>
    <row r="890" spans="1:16" customFormat="1" ht="11.25" customHeight="1" x14ac:dyDescent="0.2">
      <c r="A890" s="272"/>
      <c r="B890" s="278"/>
      <c r="C890" s="279"/>
      <c r="D890" s="250"/>
      <c r="E890" s="246"/>
      <c r="F890" s="246"/>
      <c r="G890" s="246"/>
      <c r="H890" s="246"/>
      <c r="I890" s="246"/>
      <c r="J890" s="246"/>
      <c r="K890" s="246"/>
      <c r="L890" s="246"/>
      <c r="M890" s="246"/>
      <c r="N890" s="246"/>
      <c r="O890" s="246"/>
      <c r="P890" s="132"/>
    </row>
    <row r="891" spans="1:16" customFormat="1" ht="11.25" customHeight="1" x14ac:dyDescent="0.2">
      <c r="A891" s="272"/>
      <c r="B891" s="278"/>
      <c r="C891" s="279"/>
      <c r="D891" s="250"/>
      <c r="E891" s="246"/>
      <c r="F891" s="246"/>
      <c r="G891" s="246"/>
      <c r="H891" s="246"/>
      <c r="I891" s="246"/>
      <c r="J891" s="246"/>
      <c r="K891" s="246"/>
      <c r="L891" s="246"/>
      <c r="M891" s="246"/>
      <c r="N891" s="246"/>
      <c r="O891" s="246"/>
      <c r="P891" s="132"/>
    </row>
    <row r="892" spans="1:16" customFormat="1" ht="11.25" customHeight="1" x14ac:dyDescent="0.2">
      <c r="A892" s="272"/>
      <c r="B892" s="278"/>
      <c r="C892" s="279"/>
      <c r="D892" s="250"/>
      <c r="E892" s="246"/>
      <c r="F892" s="246"/>
      <c r="G892" s="246"/>
      <c r="H892" s="246"/>
      <c r="I892" s="246"/>
      <c r="J892" s="246"/>
      <c r="K892" s="246"/>
      <c r="L892" s="246"/>
      <c r="M892" s="246"/>
      <c r="N892" s="246"/>
      <c r="O892" s="246"/>
      <c r="P892" s="132"/>
    </row>
    <row r="893" spans="1:16" customFormat="1" ht="11.25" customHeight="1" x14ac:dyDescent="0.2">
      <c r="A893" s="272"/>
      <c r="B893" s="278"/>
      <c r="C893" s="279"/>
      <c r="D893" s="250"/>
      <c r="E893" s="246"/>
      <c r="F893" s="246"/>
      <c r="G893" s="246"/>
      <c r="H893" s="246"/>
      <c r="I893" s="246"/>
      <c r="J893" s="246"/>
      <c r="K893" s="246"/>
      <c r="L893" s="246"/>
      <c r="M893" s="246"/>
      <c r="N893" s="246"/>
      <c r="O893" s="246"/>
      <c r="P893" s="132"/>
    </row>
    <row r="894" spans="1:16" customFormat="1" ht="11.25" customHeight="1" x14ac:dyDescent="0.2">
      <c r="A894" s="272"/>
      <c r="B894" s="278"/>
      <c r="C894" s="279"/>
      <c r="D894" s="250"/>
      <c r="E894" s="246"/>
      <c r="F894" s="246"/>
      <c r="G894" s="246"/>
      <c r="H894" s="246"/>
      <c r="I894" s="246"/>
      <c r="J894" s="246"/>
      <c r="K894" s="246"/>
      <c r="L894" s="246"/>
      <c r="M894" s="246"/>
      <c r="N894" s="246"/>
      <c r="O894" s="246"/>
      <c r="P894" s="132"/>
    </row>
    <row r="895" spans="1:16" customFormat="1" ht="11.25" customHeight="1" x14ac:dyDescent="0.2">
      <c r="A895" s="272"/>
      <c r="B895" s="278"/>
      <c r="C895" s="279"/>
      <c r="D895" s="250"/>
      <c r="E895" s="246"/>
      <c r="F895" s="246"/>
      <c r="G895" s="246"/>
      <c r="H895" s="246"/>
      <c r="I895" s="246"/>
      <c r="J895" s="246"/>
      <c r="K895" s="246"/>
      <c r="L895" s="246"/>
      <c r="M895" s="246"/>
      <c r="N895" s="246"/>
      <c r="O895" s="246"/>
      <c r="P895" s="132"/>
    </row>
    <row r="896" spans="1:16" customFormat="1" ht="11.25" customHeight="1" x14ac:dyDescent="0.2">
      <c r="A896" s="272"/>
      <c r="B896" s="278"/>
      <c r="C896" s="279"/>
      <c r="D896" s="250"/>
      <c r="E896" s="246"/>
      <c r="F896" s="246"/>
      <c r="G896" s="246"/>
      <c r="H896" s="246"/>
      <c r="I896" s="246"/>
      <c r="J896" s="246"/>
      <c r="K896" s="246"/>
      <c r="L896" s="246"/>
      <c r="M896" s="246"/>
      <c r="N896" s="246"/>
      <c r="O896" s="246"/>
      <c r="P896" s="132"/>
    </row>
    <row r="897" spans="1:16" customFormat="1" ht="11.25" customHeight="1" x14ac:dyDescent="0.2">
      <c r="A897" s="272"/>
      <c r="B897" s="278"/>
      <c r="C897" s="279"/>
      <c r="D897" s="250"/>
      <c r="E897" s="246"/>
      <c r="F897" s="246"/>
      <c r="G897" s="246"/>
      <c r="H897" s="246"/>
      <c r="I897" s="246"/>
      <c r="J897" s="246"/>
      <c r="K897" s="246"/>
      <c r="L897" s="246"/>
      <c r="M897" s="246"/>
      <c r="N897" s="246"/>
      <c r="O897" s="246"/>
      <c r="P897" s="132"/>
    </row>
    <row r="898" spans="1:16" customFormat="1" ht="11.25" customHeight="1" x14ac:dyDescent="0.2">
      <c r="A898" s="272"/>
      <c r="B898" s="278"/>
      <c r="C898" s="279"/>
      <c r="D898" s="250"/>
      <c r="E898" s="246"/>
      <c r="F898" s="246"/>
      <c r="G898" s="246"/>
      <c r="H898" s="246"/>
      <c r="I898" s="246"/>
      <c r="J898" s="246"/>
      <c r="K898" s="246"/>
      <c r="L898" s="246"/>
      <c r="M898" s="246"/>
      <c r="N898" s="246"/>
      <c r="O898" s="246"/>
      <c r="P898" s="132"/>
    </row>
    <row r="899" spans="1:16" customFormat="1" ht="11.25" customHeight="1" x14ac:dyDescent="0.2">
      <c r="A899" s="272"/>
      <c r="B899" s="278"/>
      <c r="C899" s="279"/>
      <c r="D899" s="250"/>
      <c r="E899" s="246"/>
      <c r="F899" s="246"/>
      <c r="G899" s="246"/>
      <c r="H899" s="246"/>
      <c r="I899" s="246"/>
      <c r="J899" s="246"/>
      <c r="K899" s="246"/>
      <c r="L899" s="246"/>
      <c r="M899" s="246"/>
      <c r="N899" s="246"/>
      <c r="O899" s="246"/>
      <c r="P899" s="132"/>
    </row>
    <row r="900" spans="1:16" customFormat="1" ht="11.25" customHeight="1" x14ac:dyDescent="0.2">
      <c r="A900" s="272"/>
      <c r="B900" s="278"/>
      <c r="C900" s="279"/>
      <c r="D900" s="250"/>
      <c r="E900" s="246"/>
      <c r="F900" s="246"/>
      <c r="G900" s="246"/>
      <c r="H900" s="246"/>
      <c r="I900" s="246"/>
      <c r="J900" s="246"/>
      <c r="K900" s="246"/>
      <c r="L900" s="246"/>
      <c r="M900" s="246"/>
      <c r="N900" s="246"/>
      <c r="O900" s="246"/>
      <c r="P900" s="132"/>
    </row>
    <row r="901" spans="1:16" customFormat="1" ht="11.25" customHeight="1" x14ac:dyDescent="0.2">
      <c r="A901" s="272"/>
      <c r="B901" s="278"/>
      <c r="C901" s="279"/>
      <c r="D901" s="250"/>
      <c r="E901" s="246"/>
      <c r="F901" s="246"/>
      <c r="G901" s="246"/>
      <c r="H901" s="246"/>
      <c r="I901" s="246"/>
      <c r="J901" s="246"/>
      <c r="K901" s="246"/>
      <c r="L901" s="246"/>
      <c r="M901" s="246"/>
      <c r="N901" s="246"/>
      <c r="O901" s="246"/>
      <c r="P901" s="132"/>
    </row>
    <row r="902" spans="1:16" customFormat="1" ht="11.25" customHeight="1" x14ac:dyDescent="0.2">
      <c r="A902" s="272"/>
      <c r="B902" s="278"/>
      <c r="C902" s="279"/>
      <c r="D902" s="250"/>
      <c r="E902" s="246"/>
      <c r="F902" s="246"/>
      <c r="G902" s="246"/>
      <c r="H902" s="246"/>
      <c r="I902" s="246"/>
      <c r="J902" s="246"/>
      <c r="K902" s="246"/>
      <c r="L902" s="246"/>
      <c r="M902" s="246"/>
      <c r="N902" s="246"/>
      <c r="O902" s="246"/>
      <c r="P902" s="132"/>
    </row>
    <row r="903" spans="1:16" customFormat="1" ht="11.25" customHeight="1" x14ac:dyDescent="0.2">
      <c r="A903" s="272"/>
      <c r="B903" s="278"/>
      <c r="C903" s="279"/>
      <c r="D903" s="250"/>
      <c r="E903" s="246"/>
      <c r="F903" s="246"/>
      <c r="G903" s="246"/>
      <c r="H903" s="246"/>
      <c r="I903" s="246"/>
      <c r="J903" s="246"/>
      <c r="K903" s="246"/>
      <c r="L903" s="246"/>
      <c r="M903" s="246"/>
      <c r="N903" s="246"/>
      <c r="O903" s="246"/>
      <c r="P903" s="132"/>
    </row>
    <row r="904" spans="1:16" customFormat="1" ht="11.25" customHeight="1" x14ac:dyDescent="0.2">
      <c r="A904" s="272"/>
      <c r="B904" s="278"/>
      <c r="C904" s="279"/>
      <c r="D904" s="250"/>
      <c r="E904" s="246"/>
      <c r="F904" s="246"/>
      <c r="G904" s="246"/>
      <c r="H904" s="246"/>
      <c r="I904" s="246"/>
      <c r="J904" s="246"/>
      <c r="K904" s="246"/>
      <c r="L904" s="246"/>
      <c r="M904" s="246"/>
      <c r="N904" s="246"/>
      <c r="O904" s="246"/>
      <c r="P904" s="132"/>
    </row>
    <row r="905" spans="1:16" customFormat="1" ht="11.25" customHeight="1" x14ac:dyDescent="0.2">
      <c r="A905" s="272"/>
      <c r="B905" s="278"/>
      <c r="C905" s="279"/>
      <c r="D905" s="250"/>
      <c r="E905" s="246"/>
      <c r="F905" s="246"/>
      <c r="G905" s="246"/>
      <c r="H905" s="246"/>
      <c r="I905" s="246"/>
      <c r="J905" s="246"/>
      <c r="K905" s="246"/>
      <c r="L905" s="246"/>
      <c r="M905" s="246"/>
      <c r="N905" s="246"/>
      <c r="O905" s="246"/>
      <c r="P905" s="132"/>
    </row>
    <row r="906" spans="1:16" customFormat="1" ht="11.25" customHeight="1" x14ac:dyDescent="0.2">
      <c r="A906" s="272"/>
      <c r="B906" s="278"/>
      <c r="C906" s="279"/>
      <c r="D906" s="250"/>
      <c r="E906" s="246"/>
      <c r="F906" s="246"/>
      <c r="G906" s="246"/>
      <c r="H906" s="246"/>
      <c r="I906" s="246"/>
      <c r="J906" s="246"/>
      <c r="K906" s="246"/>
      <c r="L906" s="246"/>
      <c r="M906" s="246"/>
      <c r="N906" s="246"/>
      <c r="O906" s="246"/>
      <c r="P906" s="132"/>
    </row>
    <row r="907" spans="1:16" customFormat="1" ht="11.25" customHeight="1" x14ac:dyDescent="0.2">
      <c r="A907" s="272"/>
      <c r="B907" s="278"/>
      <c r="C907" s="279"/>
      <c r="D907" s="250"/>
      <c r="E907" s="246"/>
      <c r="F907" s="246"/>
      <c r="G907" s="246"/>
      <c r="H907" s="246"/>
      <c r="I907" s="246"/>
      <c r="J907" s="246"/>
      <c r="K907" s="246"/>
      <c r="L907" s="246"/>
      <c r="M907" s="246"/>
      <c r="N907" s="246"/>
      <c r="O907" s="246"/>
      <c r="P907" s="132"/>
    </row>
    <row r="908" spans="1:16" customFormat="1" ht="11.25" customHeight="1" x14ac:dyDescent="0.2">
      <c r="A908" s="272"/>
      <c r="B908" s="278"/>
      <c r="C908" s="279"/>
      <c r="D908" s="250"/>
      <c r="E908" s="246"/>
      <c r="F908" s="246"/>
      <c r="G908" s="246"/>
      <c r="H908" s="246"/>
      <c r="I908" s="246"/>
      <c r="J908" s="246"/>
      <c r="K908" s="246"/>
      <c r="L908" s="246"/>
      <c r="M908" s="246"/>
      <c r="N908" s="246"/>
      <c r="O908" s="246"/>
      <c r="P908" s="132"/>
    </row>
    <row r="909" spans="1:16" customFormat="1" ht="11.25" customHeight="1" x14ac:dyDescent="0.2">
      <c r="A909" s="272"/>
      <c r="B909" s="278"/>
      <c r="C909" s="279"/>
      <c r="D909" s="250"/>
      <c r="E909" s="246"/>
      <c r="F909" s="246"/>
      <c r="G909" s="246"/>
      <c r="H909" s="246"/>
      <c r="I909" s="246"/>
      <c r="J909" s="246"/>
      <c r="K909" s="246"/>
      <c r="L909" s="246"/>
      <c r="M909" s="246"/>
      <c r="N909" s="246"/>
      <c r="O909" s="246"/>
      <c r="P909" s="132"/>
    </row>
    <row r="910" spans="1:16" customFormat="1" ht="11.25" customHeight="1" x14ac:dyDescent="0.2">
      <c r="A910" s="272"/>
      <c r="B910" s="278"/>
      <c r="C910" s="279"/>
      <c r="D910" s="250"/>
      <c r="E910" s="246"/>
      <c r="F910" s="246"/>
      <c r="G910" s="246"/>
      <c r="H910" s="246"/>
      <c r="I910" s="246"/>
      <c r="J910" s="246"/>
      <c r="K910" s="246"/>
      <c r="L910" s="246"/>
      <c r="M910" s="246"/>
      <c r="N910" s="246"/>
      <c r="O910" s="246"/>
      <c r="P910" s="132"/>
    </row>
    <row r="911" spans="1:16" customFormat="1" ht="11.25" customHeight="1" x14ac:dyDescent="0.2">
      <c r="A911" s="272"/>
      <c r="B911" s="278"/>
      <c r="C911" s="279"/>
      <c r="D911" s="250"/>
      <c r="E911" s="246"/>
      <c r="F911" s="246"/>
      <c r="G911" s="246"/>
      <c r="H911" s="246"/>
      <c r="I911" s="246"/>
      <c r="J911" s="246"/>
      <c r="K911" s="246"/>
      <c r="L911" s="246"/>
      <c r="M911" s="246"/>
      <c r="N911" s="246"/>
      <c r="O911" s="246"/>
      <c r="P911" s="132"/>
    </row>
    <row r="912" spans="1:16" customFormat="1" ht="11.25" customHeight="1" x14ac:dyDescent="0.2">
      <c r="A912" s="272"/>
      <c r="B912" s="278"/>
      <c r="C912" s="279"/>
      <c r="D912" s="250"/>
      <c r="E912" s="246"/>
      <c r="F912" s="246"/>
      <c r="G912" s="246"/>
      <c r="H912" s="246"/>
      <c r="I912" s="246"/>
      <c r="J912" s="246"/>
      <c r="K912" s="246"/>
      <c r="L912" s="246"/>
      <c r="M912" s="246"/>
      <c r="N912" s="246"/>
      <c r="O912" s="246"/>
      <c r="P912" s="132"/>
    </row>
    <row r="913" spans="1:16" customFormat="1" ht="11.25" customHeight="1" x14ac:dyDescent="0.2">
      <c r="A913" s="272"/>
      <c r="B913" s="278"/>
      <c r="C913" s="279"/>
      <c r="D913" s="250"/>
      <c r="E913" s="246"/>
      <c r="F913" s="246"/>
      <c r="G913" s="246"/>
      <c r="H913" s="246"/>
      <c r="I913" s="246"/>
      <c r="J913" s="246"/>
      <c r="K913" s="246"/>
      <c r="L913" s="246"/>
      <c r="M913" s="246"/>
      <c r="N913" s="246"/>
      <c r="O913" s="246"/>
      <c r="P913" s="132"/>
    </row>
    <row r="914" spans="1:16" customFormat="1" ht="11.25" customHeight="1" x14ac:dyDescent="0.2">
      <c r="A914" s="272"/>
      <c r="B914" s="278"/>
      <c r="C914" s="279"/>
      <c r="D914" s="250"/>
      <c r="E914" s="246"/>
      <c r="F914" s="246"/>
      <c r="G914" s="246"/>
      <c r="H914" s="246"/>
      <c r="I914" s="246"/>
      <c r="J914" s="246"/>
      <c r="K914" s="246"/>
      <c r="L914" s="246"/>
      <c r="M914" s="246"/>
      <c r="N914" s="246"/>
      <c r="O914" s="246"/>
      <c r="P914" s="132"/>
    </row>
    <row r="915" spans="1:16" customFormat="1" ht="11.25" customHeight="1" x14ac:dyDescent="0.2">
      <c r="A915" s="272"/>
      <c r="B915" s="278"/>
      <c r="C915" s="279"/>
      <c r="D915" s="250"/>
      <c r="E915" s="246"/>
      <c r="F915" s="246"/>
      <c r="G915" s="246"/>
      <c r="H915" s="246"/>
      <c r="I915" s="246"/>
      <c r="J915" s="246"/>
      <c r="K915" s="246"/>
      <c r="L915" s="246"/>
      <c r="M915" s="246"/>
      <c r="N915" s="246"/>
      <c r="O915" s="246"/>
      <c r="P915" s="132"/>
    </row>
    <row r="916" spans="1:16" customFormat="1" ht="11.25" customHeight="1" x14ac:dyDescent="0.2">
      <c r="A916" s="272"/>
      <c r="B916" s="278"/>
      <c r="C916" s="279"/>
      <c r="D916" s="250"/>
      <c r="E916" s="246"/>
      <c r="F916" s="246"/>
      <c r="G916" s="246"/>
      <c r="H916" s="246"/>
      <c r="I916" s="246"/>
      <c r="J916" s="246"/>
      <c r="K916" s="246"/>
      <c r="L916" s="246"/>
      <c r="M916" s="246"/>
      <c r="N916" s="246"/>
      <c r="O916" s="246"/>
      <c r="P916" s="132"/>
    </row>
    <row r="917" spans="1:16" customFormat="1" ht="11.25" customHeight="1" x14ac:dyDescent="0.2">
      <c r="A917" s="272"/>
      <c r="B917" s="278"/>
      <c r="C917" s="279"/>
      <c r="D917" s="250"/>
      <c r="E917" s="246"/>
      <c r="F917" s="246"/>
      <c r="G917" s="246"/>
      <c r="H917" s="246"/>
      <c r="I917" s="246"/>
      <c r="J917" s="246"/>
      <c r="K917" s="246"/>
      <c r="L917" s="246"/>
      <c r="M917" s="246"/>
      <c r="N917" s="246"/>
      <c r="O917" s="246"/>
      <c r="P917" s="132"/>
    </row>
    <row r="918" spans="1:16" customFormat="1" ht="11.25" customHeight="1" x14ac:dyDescent="0.2">
      <c r="A918" s="272"/>
      <c r="B918" s="278"/>
      <c r="C918" s="279"/>
      <c r="D918" s="250"/>
      <c r="E918" s="246"/>
      <c r="F918" s="246"/>
      <c r="G918" s="246"/>
      <c r="H918" s="246"/>
      <c r="I918" s="246"/>
      <c r="J918" s="246"/>
      <c r="K918" s="246"/>
      <c r="L918" s="246"/>
      <c r="M918" s="246"/>
      <c r="N918" s="246"/>
      <c r="O918" s="246"/>
      <c r="P918" s="132"/>
    </row>
    <row r="919" spans="1:16" customFormat="1" ht="11.25" customHeight="1" x14ac:dyDescent="0.2">
      <c r="A919" s="272"/>
      <c r="B919" s="278"/>
      <c r="C919" s="279"/>
      <c r="D919" s="250"/>
      <c r="E919" s="246"/>
      <c r="F919" s="246"/>
      <c r="G919" s="246"/>
      <c r="H919" s="246"/>
      <c r="I919" s="246"/>
      <c r="J919" s="246"/>
      <c r="K919" s="246"/>
      <c r="L919" s="246"/>
      <c r="M919" s="246"/>
      <c r="N919" s="246"/>
      <c r="O919" s="246"/>
      <c r="P919" s="132"/>
    </row>
    <row r="920" spans="1:16" customFormat="1" ht="11.25" customHeight="1" x14ac:dyDescent="0.2">
      <c r="A920" s="272"/>
      <c r="B920" s="278"/>
      <c r="C920" s="279"/>
      <c r="D920" s="250"/>
      <c r="E920" s="246"/>
      <c r="F920" s="246"/>
      <c r="G920" s="246"/>
      <c r="H920" s="246"/>
      <c r="I920" s="246"/>
      <c r="J920" s="246"/>
      <c r="K920" s="246"/>
      <c r="L920" s="246"/>
      <c r="M920" s="246"/>
      <c r="N920" s="246"/>
      <c r="O920" s="246"/>
      <c r="P920" s="132"/>
    </row>
    <row r="921" spans="1:16" customFormat="1" ht="11.25" customHeight="1" x14ac:dyDescent="0.2">
      <c r="A921" s="272"/>
      <c r="B921" s="278"/>
      <c r="C921" s="279"/>
      <c r="D921" s="250"/>
      <c r="E921" s="246"/>
      <c r="F921" s="246"/>
      <c r="G921" s="246"/>
      <c r="H921" s="246"/>
      <c r="I921" s="246"/>
      <c r="J921" s="246"/>
      <c r="K921" s="246"/>
      <c r="L921" s="246"/>
      <c r="M921" s="246"/>
      <c r="N921" s="246"/>
      <c r="O921" s="246"/>
      <c r="P921" s="132"/>
    </row>
    <row r="922" spans="1:16" customFormat="1" ht="11.25" customHeight="1" x14ac:dyDescent="0.2">
      <c r="A922" s="272"/>
      <c r="B922" s="278"/>
      <c r="C922" s="279"/>
      <c r="D922" s="250"/>
      <c r="E922" s="246"/>
      <c r="F922" s="246"/>
      <c r="G922" s="246"/>
      <c r="H922" s="246"/>
      <c r="I922" s="246"/>
      <c r="J922" s="246"/>
      <c r="K922" s="246"/>
      <c r="L922" s="246"/>
      <c r="M922" s="246"/>
      <c r="N922" s="246"/>
      <c r="O922" s="246"/>
      <c r="P922" s="132"/>
    </row>
    <row r="923" spans="1:16" customFormat="1" ht="11.25" customHeight="1" x14ac:dyDescent="0.2">
      <c r="A923" s="272"/>
      <c r="B923" s="278"/>
      <c r="C923" s="279"/>
      <c r="D923" s="250"/>
      <c r="E923" s="246"/>
      <c r="F923" s="246"/>
      <c r="G923" s="246"/>
      <c r="H923" s="246"/>
      <c r="I923" s="246"/>
      <c r="J923" s="246"/>
      <c r="K923" s="246"/>
      <c r="L923" s="246"/>
      <c r="M923" s="246"/>
      <c r="N923" s="246"/>
      <c r="O923" s="246"/>
      <c r="P923" s="132"/>
    </row>
    <row r="924" spans="1:16" customFormat="1" ht="11.25" customHeight="1" x14ac:dyDescent="0.2">
      <c r="A924" s="272"/>
      <c r="B924" s="278"/>
      <c r="C924" s="279"/>
      <c r="D924" s="250"/>
      <c r="E924" s="246"/>
      <c r="F924" s="246"/>
      <c r="G924" s="246"/>
      <c r="H924" s="246"/>
      <c r="I924" s="246"/>
      <c r="J924" s="246"/>
      <c r="K924" s="246"/>
      <c r="L924" s="246"/>
      <c r="M924" s="246"/>
      <c r="N924" s="246"/>
      <c r="O924" s="246"/>
      <c r="P924" s="132"/>
    </row>
    <row r="925" spans="1:16" customFormat="1" ht="11.25" customHeight="1" x14ac:dyDescent="0.2">
      <c r="A925" s="272"/>
      <c r="B925" s="278"/>
      <c r="C925" s="279"/>
      <c r="D925" s="250"/>
      <c r="E925" s="246"/>
      <c r="F925" s="246"/>
      <c r="G925" s="246"/>
      <c r="H925" s="246"/>
      <c r="I925" s="246"/>
      <c r="J925" s="246"/>
      <c r="K925" s="246"/>
      <c r="L925" s="246"/>
      <c r="M925" s="246"/>
      <c r="N925" s="246"/>
      <c r="O925" s="246"/>
      <c r="P925" s="132"/>
    </row>
    <row r="926" spans="1:16" customFormat="1" ht="11.25" customHeight="1" x14ac:dyDescent="0.2">
      <c r="A926" s="272"/>
      <c r="B926" s="278"/>
      <c r="C926" s="279"/>
      <c r="D926" s="250"/>
      <c r="E926" s="246"/>
      <c r="F926" s="246"/>
      <c r="G926" s="246"/>
      <c r="H926" s="246"/>
      <c r="I926" s="246"/>
      <c r="J926" s="246"/>
      <c r="K926" s="246"/>
      <c r="L926" s="246"/>
      <c r="M926" s="246"/>
      <c r="N926" s="246"/>
      <c r="O926" s="246"/>
      <c r="P926" s="132"/>
    </row>
    <row r="927" spans="1:16" customFormat="1" ht="11.25" customHeight="1" x14ac:dyDescent="0.2">
      <c r="A927" s="272"/>
      <c r="B927" s="278"/>
      <c r="C927" s="279"/>
      <c r="D927" s="250"/>
      <c r="E927" s="246"/>
      <c r="F927" s="246"/>
      <c r="G927" s="246"/>
      <c r="H927" s="246"/>
      <c r="I927" s="246"/>
      <c r="J927" s="246"/>
      <c r="K927" s="246"/>
      <c r="L927" s="246"/>
      <c r="M927" s="246"/>
      <c r="N927" s="246"/>
      <c r="O927" s="246"/>
      <c r="P927" s="132"/>
    </row>
    <row r="928" spans="1:16" customFormat="1" ht="11.25" customHeight="1" x14ac:dyDescent="0.2">
      <c r="A928" s="272"/>
      <c r="B928" s="278"/>
      <c r="C928" s="279"/>
      <c r="D928" s="250"/>
      <c r="E928" s="246"/>
      <c r="F928" s="246"/>
      <c r="G928" s="246"/>
      <c r="H928" s="246"/>
      <c r="I928" s="246"/>
      <c r="J928" s="246"/>
      <c r="K928" s="246"/>
      <c r="L928" s="246"/>
      <c r="M928" s="246"/>
      <c r="N928" s="246"/>
      <c r="O928" s="246"/>
      <c r="P928" s="132"/>
    </row>
    <row r="929" spans="1:16" customFormat="1" ht="11.25" customHeight="1" x14ac:dyDescent="0.2">
      <c r="A929" s="272"/>
      <c r="B929" s="278"/>
      <c r="C929" s="279"/>
      <c r="D929" s="250"/>
      <c r="E929" s="246"/>
      <c r="F929" s="246"/>
      <c r="G929" s="246"/>
      <c r="H929" s="246"/>
      <c r="I929" s="246"/>
      <c r="J929" s="246"/>
      <c r="K929" s="246"/>
      <c r="L929" s="246"/>
      <c r="M929" s="246"/>
      <c r="N929" s="246"/>
      <c r="O929" s="246"/>
      <c r="P929" s="132"/>
    </row>
    <row r="930" spans="1:16" customFormat="1" ht="11.25" customHeight="1" x14ac:dyDescent="0.2">
      <c r="A930" s="272"/>
      <c r="B930" s="278"/>
      <c r="C930" s="279"/>
      <c r="D930" s="250"/>
      <c r="E930" s="246"/>
      <c r="F930" s="246"/>
      <c r="G930" s="246"/>
      <c r="H930" s="246"/>
      <c r="I930" s="246"/>
      <c r="J930" s="246"/>
      <c r="K930" s="246"/>
      <c r="L930" s="246"/>
      <c r="M930" s="246"/>
      <c r="N930" s="246"/>
      <c r="O930" s="246"/>
      <c r="P930" s="132"/>
    </row>
    <row r="931" spans="1:16" customFormat="1" ht="11.25" customHeight="1" x14ac:dyDescent="0.2">
      <c r="A931" s="272"/>
      <c r="B931" s="278"/>
      <c r="C931" s="279"/>
      <c r="D931" s="250"/>
      <c r="E931" s="246"/>
      <c r="F931" s="246"/>
      <c r="G931" s="246"/>
      <c r="H931" s="246"/>
      <c r="I931" s="246"/>
      <c r="J931" s="246"/>
      <c r="K931" s="246"/>
      <c r="L931" s="246"/>
      <c r="M931" s="246"/>
      <c r="N931" s="246"/>
      <c r="O931" s="246"/>
      <c r="P931" s="132"/>
    </row>
    <row r="932" spans="1:16" customFormat="1" ht="11.25" customHeight="1" x14ac:dyDescent="0.2">
      <c r="A932" s="272"/>
      <c r="B932" s="278"/>
      <c r="C932" s="279"/>
      <c r="D932" s="250"/>
      <c r="E932" s="246"/>
      <c r="F932" s="246"/>
      <c r="G932" s="246"/>
      <c r="H932" s="246"/>
      <c r="I932" s="246"/>
      <c r="J932" s="246"/>
      <c r="K932" s="246"/>
      <c r="L932" s="246"/>
      <c r="M932" s="246"/>
      <c r="N932" s="246"/>
      <c r="O932" s="246"/>
      <c r="P932" s="132"/>
    </row>
    <row r="933" spans="1:16" customFormat="1" ht="11.25" customHeight="1" x14ac:dyDescent="0.2">
      <c r="A933" s="272"/>
      <c r="B933" s="278"/>
      <c r="C933" s="279"/>
      <c r="D933" s="250"/>
      <c r="E933" s="246"/>
      <c r="F933" s="246"/>
      <c r="G933" s="246"/>
      <c r="H933" s="246"/>
      <c r="I933" s="246"/>
      <c r="J933" s="246"/>
      <c r="K933" s="246"/>
      <c r="L933" s="246"/>
      <c r="M933" s="246"/>
      <c r="N933" s="246"/>
      <c r="O933" s="246"/>
      <c r="P933" s="132"/>
    </row>
    <row r="934" spans="1:16" customFormat="1" ht="11.25" customHeight="1" x14ac:dyDescent="0.2">
      <c r="A934" s="272"/>
      <c r="B934" s="278"/>
      <c r="C934" s="279"/>
      <c r="D934" s="250"/>
      <c r="E934" s="246"/>
      <c r="F934" s="246"/>
      <c r="G934" s="246"/>
      <c r="H934" s="246"/>
      <c r="I934" s="246"/>
      <c r="J934" s="246"/>
      <c r="K934" s="246"/>
      <c r="L934" s="246"/>
      <c r="M934" s="246"/>
      <c r="N934" s="246"/>
      <c r="O934" s="246"/>
      <c r="P934" s="132"/>
    </row>
    <row r="935" spans="1:16" customFormat="1" ht="11.25" customHeight="1" x14ac:dyDescent="0.2">
      <c r="A935" s="272"/>
      <c r="B935" s="278"/>
      <c r="C935" s="279"/>
      <c r="D935" s="250"/>
      <c r="E935" s="246"/>
      <c r="F935" s="246"/>
      <c r="G935" s="246"/>
      <c r="H935" s="246"/>
      <c r="I935" s="246"/>
      <c r="J935" s="246"/>
      <c r="K935" s="246"/>
      <c r="L935" s="246"/>
      <c r="M935" s="246"/>
      <c r="N935" s="246"/>
      <c r="O935" s="246"/>
      <c r="P935" s="132"/>
    </row>
    <row r="936" spans="1:16" customFormat="1" ht="11.25" customHeight="1" x14ac:dyDescent="0.2">
      <c r="A936" s="272"/>
      <c r="B936" s="278"/>
      <c r="C936" s="279"/>
      <c r="D936" s="250"/>
      <c r="E936" s="246"/>
      <c r="F936" s="246"/>
      <c r="G936" s="246"/>
      <c r="H936" s="246"/>
      <c r="I936" s="246"/>
      <c r="J936" s="246"/>
      <c r="K936" s="246"/>
      <c r="L936" s="246"/>
      <c r="M936" s="246"/>
      <c r="N936" s="246"/>
      <c r="O936" s="246"/>
      <c r="P936" s="132"/>
    </row>
    <row r="937" spans="1:16" customFormat="1" ht="11.25" customHeight="1" x14ac:dyDescent="0.2">
      <c r="A937" s="272"/>
      <c r="B937" s="278"/>
      <c r="C937" s="279"/>
      <c r="D937" s="250"/>
      <c r="E937" s="246"/>
      <c r="F937" s="246"/>
      <c r="G937" s="246"/>
      <c r="H937" s="246"/>
      <c r="I937" s="246"/>
      <c r="J937" s="246"/>
      <c r="K937" s="246"/>
      <c r="L937" s="246"/>
      <c r="M937" s="246"/>
      <c r="N937" s="246"/>
      <c r="O937" s="246"/>
      <c r="P937" s="132"/>
    </row>
    <row r="938" spans="1:16" customFormat="1" ht="11.25" customHeight="1" x14ac:dyDescent="0.2">
      <c r="A938" s="272"/>
      <c r="B938" s="278"/>
      <c r="C938" s="279"/>
      <c r="D938" s="250"/>
      <c r="E938" s="246"/>
      <c r="F938" s="246"/>
      <c r="G938" s="246"/>
      <c r="H938" s="246"/>
      <c r="I938" s="246"/>
      <c r="J938" s="246"/>
      <c r="K938" s="246"/>
      <c r="L938" s="246"/>
      <c r="M938" s="246"/>
      <c r="N938" s="246"/>
      <c r="O938" s="246"/>
      <c r="P938" s="132"/>
    </row>
    <row r="939" spans="1:16" customFormat="1" ht="11.25" customHeight="1" x14ac:dyDescent="0.2">
      <c r="A939" s="272"/>
      <c r="B939" s="278"/>
      <c r="C939" s="279"/>
      <c r="D939" s="250"/>
      <c r="E939" s="246"/>
      <c r="F939" s="246"/>
      <c r="G939" s="246"/>
      <c r="H939" s="246"/>
      <c r="I939" s="246"/>
      <c r="J939" s="246"/>
      <c r="K939" s="246"/>
      <c r="L939" s="246"/>
      <c r="M939" s="246"/>
      <c r="N939" s="246"/>
      <c r="O939" s="246"/>
      <c r="P939" s="132"/>
    </row>
    <row r="940" spans="1:16" customFormat="1" ht="11.25" customHeight="1" x14ac:dyDescent="0.2">
      <c r="A940" s="272"/>
      <c r="B940" s="278"/>
      <c r="C940" s="279"/>
      <c r="D940" s="250"/>
      <c r="E940" s="246"/>
      <c r="F940" s="246"/>
      <c r="G940" s="246"/>
      <c r="H940" s="246"/>
      <c r="I940" s="246"/>
      <c r="J940" s="246"/>
      <c r="K940" s="246"/>
      <c r="L940" s="246"/>
      <c r="M940" s="246"/>
      <c r="N940" s="246"/>
      <c r="O940" s="246"/>
      <c r="P940" s="132"/>
    </row>
    <row r="941" spans="1:16" customFormat="1" ht="11.25" customHeight="1" x14ac:dyDescent="0.2">
      <c r="A941" s="272"/>
      <c r="B941" s="278"/>
      <c r="C941" s="279"/>
      <c r="D941" s="250"/>
      <c r="E941" s="246"/>
      <c r="F941" s="246"/>
      <c r="G941" s="246"/>
      <c r="H941" s="246"/>
      <c r="I941" s="246"/>
      <c r="J941" s="246"/>
      <c r="K941" s="246"/>
      <c r="L941" s="246"/>
      <c r="M941" s="246"/>
      <c r="N941" s="246"/>
      <c r="O941" s="246"/>
      <c r="P941" s="132"/>
    </row>
    <row r="942" spans="1:16" customFormat="1" ht="11.25" customHeight="1" x14ac:dyDescent="0.2">
      <c r="A942" s="272"/>
      <c r="B942" s="278"/>
      <c r="C942" s="279"/>
      <c r="D942" s="250"/>
      <c r="E942" s="246"/>
      <c r="F942" s="246"/>
      <c r="G942" s="246"/>
      <c r="H942" s="246"/>
      <c r="I942" s="246"/>
      <c r="J942" s="246"/>
      <c r="K942" s="246"/>
      <c r="L942" s="246"/>
      <c r="M942" s="246"/>
      <c r="N942" s="246"/>
      <c r="O942" s="246"/>
      <c r="P942" s="132"/>
    </row>
    <row r="943" spans="1:16" customFormat="1" ht="11.25" customHeight="1" x14ac:dyDescent="0.2">
      <c r="A943" s="272"/>
      <c r="B943" s="278"/>
      <c r="C943" s="279"/>
      <c r="D943" s="250"/>
      <c r="E943" s="246"/>
      <c r="F943" s="246"/>
      <c r="G943" s="246"/>
      <c r="H943" s="246"/>
      <c r="I943" s="246"/>
      <c r="J943" s="246"/>
      <c r="K943" s="246"/>
      <c r="L943" s="246"/>
      <c r="M943" s="246"/>
      <c r="N943" s="246"/>
      <c r="O943" s="246"/>
      <c r="P943" s="132"/>
    </row>
    <row r="944" spans="1:16" customFormat="1" ht="11.25" customHeight="1" x14ac:dyDescent="0.2">
      <c r="A944" s="272"/>
      <c r="B944" s="278"/>
      <c r="C944" s="279"/>
      <c r="D944" s="250"/>
      <c r="E944" s="246"/>
      <c r="F944" s="246"/>
      <c r="G944" s="246"/>
      <c r="H944" s="246"/>
      <c r="I944" s="246"/>
      <c r="J944" s="246"/>
      <c r="K944" s="246"/>
      <c r="L944" s="246"/>
      <c r="M944" s="246"/>
      <c r="N944" s="246"/>
      <c r="O944" s="246"/>
      <c r="P944" s="132"/>
    </row>
    <row r="945" spans="1:16" customFormat="1" ht="11.25" customHeight="1" x14ac:dyDescent="0.2">
      <c r="A945" s="272"/>
      <c r="B945" s="278"/>
      <c r="C945" s="279"/>
      <c r="D945" s="250"/>
      <c r="E945" s="246"/>
      <c r="F945" s="246"/>
      <c r="G945" s="246"/>
      <c r="H945" s="246"/>
      <c r="I945" s="246"/>
      <c r="J945" s="246"/>
      <c r="K945" s="246"/>
      <c r="L945" s="246"/>
      <c r="M945" s="246"/>
      <c r="N945" s="246"/>
      <c r="O945" s="246"/>
      <c r="P945" s="132"/>
    </row>
    <row r="946" spans="1:16" customFormat="1" ht="11.25" customHeight="1" x14ac:dyDescent="0.2">
      <c r="A946" s="272"/>
      <c r="B946" s="278"/>
      <c r="C946" s="279"/>
      <c r="D946" s="250"/>
      <c r="E946" s="246"/>
      <c r="F946" s="246"/>
      <c r="G946" s="246"/>
      <c r="H946" s="246"/>
      <c r="I946" s="246"/>
      <c r="J946" s="246"/>
      <c r="K946" s="246"/>
      <c r="L946" s="246"/>
      <c r="M946" s="246"/>
      <c r="N946" s="246"/>
      <c r="O946" s="246"/>
      <c r="P946" s="132"/>
    </row>
    <row r="947" spans="1:16" customFormat="1" ht="11.25" customHeight="1" x14ac:dyDescent="0.2">
      <c r="A947" s="272"/>
      <c r="B947" s="278"/>
      <c r="C947" s="279"/>
      <c r="D947" s="250"/>
      <c r="E947" s="246"/>
      <c r="F947" s="246"/>
      <c r="G947" s="246"/>
      <c r="H947" s="246"/>
      <c r="I947" s="246"/>
      <c r="J947" s="246"/>
      <c r="K947" s="246"/>
      <c r="L947" s="246"/>
      <c r="M947" s="246"/>
      <c r="N947" s="246"/>
      <c r="O947" s="246"/>
      <c r="P947" s="132"/>
    </row>
    <row r="948" spans="1:16" customFormat="1" ht="11.25" customHeight="1" x14ac:dyDescent="0.2">
      <c r="A948" s="272"/>
      <c r="B948" s="278"/>
      <c r="C948" s="279"/>
      <c r="D948" s="250"/>
      <c r="E948" s="246"/>
      <c r="F948" s="246"/>
      <c r="G948" s="246"/>
      <c r="H948" s="246"/>
      <c r="I948" s="246"/>
      <c r="J948" s="246"/>
      <c r="K948" s="246"/>
      <c r="L948" s="246"/>
      <c r="M948" s="246"/>
      <c r="N948" s="246"/>
      <c r="O948" s="246"/>
      <c r="P948" s="132"/>
    </row>
    <row r="949" spans="1:16" customFormat="1" ht="11.25" customHeight="1" x14ac:dyDescent="0.2">
      <c r="A949" s="272"/>
      <c r="B949" s="278"/>
      <c r="C949" s="279"/>
      <c r="D949" s="250"/>
      <c r="E949" s="246"/>
      <c r="F949" s="246"/>
      <c r="G949" s="246"/>
      <c r="H949" s="246"/>
      <c r="I949" s="246"/>
      <c r="J949" s="246"/>
      <c r="K949" s="246"/>
      <c r="L949" s="246"/>
      <c r="M949" s="246"/>
      <c r="N949" s="246"/>
      <c r="O949" s="246"/>
      <c r="P949" s="132"/>
    </row>
    <row r="950" spans="1:16" customFormat="1" ht="11.25" customHeight="1" x14ac:dyDescent="0.2">
      <c r="A950" s="272"/>
      <c r="B950" s="278"/>
      <c r="C950" s="279"/>
      <c r="D950" s="250"/>
      <c r="E950" s="246"/>
      <c r="F950" s="246"/>
      <c r="G950" s="246"/>
      <c r="H950" s="246"/>
      <c r="I950" s="246"/>
      <c r="J950" s="246"/>
      <c r="K950" s="246"/>
      <c r="L950" s="246"/>
      <c r="M950" s="246"/>
      <c r="N950" s="246"/>
      <c r="O950" s="246"/>
      <c r="P950" s="132"/>
    </row>
    <row r="951" spans="1:16" customFormat="1" ht="11.25" customHeight="1" x14ac:dyDescent="0.2">
      <c r="A951" s="272"/>
      <c r="B951" s="278"/>
      <c r="C951" s="279"/>
      <c r="D951" s="250"/>
      <c r="E951" s="246"/>
      <c r="F951" s="246"/>
      <c r="G951" s="246"/>
      <c r="H951" s="246"/>
      <c r="I951" s="246"/>
      <c r="J951" s="246"/>
      <c r="K951" s="246"/>
      <c r="L951" s="246"/>
      <c r="M951" s="246"/>
      <c r="N951" s="246"/>
      <c r="O951" s="246"/>
      <c r="P951" s="132"/>
    </row>
    <row r="952" spans="1:16" customFormat="1" ht="11.25" customHeight="1" x14ac:dyDescent="0.2">
      <c r="A952" s="272"/>
      <c r="B952" s="278"/>
      <c r="C952" s="279"/>
      <c r="D952" s="250"/>
      <c r="E952" s="246"/>
      <c r="F952" s="246"/>
      <c r="G952" s="246"/>
      <c r="H952" s="246"/>
      <c r="I952" s="246"/>
      <c r="J952" s="246"/>
      <c r="K952" s="246"/>
      <c r="L952" s="246"/>
      <c r="M952" s="246"/>
      <c r="N952" s="246"/>
      <c r="O952" s="246"/>
      <c r="P952" s="132"/>
    </row>
    <row r="953" spans="1:16" customFormat="1" ht="11.25" customHeight="1" x14ac:dyDescent="0.2">
      <c r="A953" s="272"/>
      <c r="B953" s="278"/>
      <c r="C953" s="279"/>
      <c r="D953" s="250"/>
      <c r="E953" s="246"/>
      <c r="F953" s="246"/>
      <c r="G953" s="246"/>
      <c r="H953" s="246"/>
      <c r="I953" s="246"/>
      <c r="J953" s="246"/>
      <c r="K953" s="246"/>
      <c r="L953" s="246"/>
      <c r="M953" s="246"/>
      <c r="N953" s="246"/>
      <c r="O953" s="246"/>
      <c r="P953" s="132"/>
    </row>
    <row r="954" spans="1:16" customFormat="1" ht="11.25" customHeight="1" x14ac:dyDescent="0.2">
      <c r="A954" s="272"/>
      <c r="B954" s="278"/>
      <c r="C954" s="279"/>
      <c r="D954" s="250"/>
      <c r="E954" s="246"/>
      <c r="F954" s="246"/>
      <c r="G954" s="246"/>
      <c r="H954" s="246"/>
      <c r="I954" s="246"/>
      <c r="J954" s="246"/>
      <c r="K954" s="246"/>
      <c r="L954" s="246"/>
      <c r="M954" s="246"/>
      <c r="N954" s="246"/>
      <c r="O954" s="246"/>
      <c r="P954" s="132"/>
    </row>
    <row r="955" spans="1:16" customFormat="1" ht="11.25" customHeight="1" x14ac:dyDescent="0.2">
      <c r="A955" s="272"/>
      <c r="B955" s="278"/>
      <c r="C955" s="279"/>
      <c r="D955" s="250"/>
      <c r="E955" s="246"/>
      <c r="F955" s="246"/>
      <c r="G955" s="246"/>
      <c r="H955" s="246"/>
      <c r="I955" s="246"/>
      <c r="J955" s="246"/>
      <c r="K955" s="246"/>
      <c r="L955" s="246"/>
      <c r="M955" s="246"/>
      <c r="N955" s="246"/>
      <c r="O955" s="246"/>
      <c r="P955" s="132"/>
    </row>
    <row r="956" spans="1:16" customFormat="1" ht="11.25" customHeight="1" x14ac:dyDescent="0.2">
      <c r="A956" s="272"/>
      <c r="B956" s="278"/>
      <c r="C956" s="279"/>
      <c r="D956" s="250"/>
      <c r="E956" s="246"/>
      <c r="F956" s="246"/>
      <c r="G956" s="246"/>
      <c r="H956" s="246"/>
      <c r="I956" s="246"/>
      <c r="J956" s="246"/>
      <c r="K956" s="246"/>
      <c r="L956" s="246"/>
      <c r="M956" s="246"/>
      <c r="N956" s="246"/>
      <c r="O956" s="246"/>
      <c r="P956" s="132"/>
    </row>
    <row r="957" spans="1:16" customFormat="1" ht="11.25" customHeight="1" x14ac:dyDescent="0.2">
      <c r="A957" s="272"/>
      <c r="B957" s="278"/>
      <c r="C957" s="279"/>
      <c r="D957" s="250"/>
      <c r="E957" s="246"/>
      <c r="F957" s="246"/>
      <c r="G957" s="246"/>
      <c r="H957" s="246"/>
      <c r="I957" s="246"/>
      <c r="J957" s="246"/>
      <c r="K957" s="246"/>
      <c r="L957" s="246"/>
      <c r="M957" s="246"/>
      <c r="N957" s="246"/>
      <c r="O957" s="246"/>
      <c r="P957" s="132"/>
    </row>
    <row r="958" spans="1:16" customFormat="1" ht="11.25" customHeight="1" x14ac:dyDescent="0.2">
      <c r="A958" s="272"/>
      <c r="B958" s="278"/>
      <c r="C958" s="279"/>
      <c r="D958" s="250"/>
      <c r="E958" s="246"/>
      <c r="F958" s="246"/>
      <c r="G958" s="246"/>
      <c r="H958" s="246"/>
      <c r="I958" s="246"/>
      <c r="J958" s="246"/>
      <c r="K958" s="246"/>
      <c r="L958" s="246"/>
      <c r="M958" s="246"/>
      <c r="N958" s="246"/>
      <c r="O958" s="246"/>
      <c r="P958" s="132"/>
    </row>
    <row r="959" spans="1:16" customFormat="1" ht="11.25" customHeight="1" x14ac:dyDescent="0.2">
      <c r="A959" s="272"/>
      <c r="B959" s="278"/>
      <c r="C959" s="279"/>
      <c r="D959" s="250"/>
      <c r="E959" s="246"/>
      <c r="F959" s="246"/>
      <c r="G959" s="246"/>
      <c r="H959" s="246"/>
      <c r="I959" s="246"/>
      <c r="J959" s="246"/>
      <c r="K959" s="246"/>
      <c r="L959" s="246"/>
      <c r="M959" s="246"/>
      <c r="N959" s="246"/>
      <c r="O959" s="246"/>
      <c r="P959" s="132"/>
    </row>
    <row r="960" spans="1:16" customFormat="1" ht="11.25" customHeight="1" x14ac:dyDescent="0.2">
      <c r="A960" s="272"/>
      <c r="B960" s="278"/>
      <c r="C960" s="279"/>
      <c r="D960" s="250"/>
      <c r="E960" s="246"/>
      <c r="F960" s="246"/>
      <c r="G960" s="246"/>
      <c r="H960" s="246"/>
      <c r="I960" s="246"/>
      <c r="J960" s="246"/>
      <c r="K960" s="246"/>
      <c r="L960" s="246"/>
      <c r="M960" s="246"/>
      <c r="N960" s="246"/>
      <c r="O960" s="246"/>
      <c r="P960" s="132"/>
    </row>
    <row r="961" spans="1:16" customFormat="1" ht="11.25" customHeight="1" x14ac:dyDescent="0.2">
      <c r="A961" s="272"/>
      <c r="B961" s="278"/>
      <c r="C961" s="279"/>
      <c r="D961" s="250"/>
      <c r="E961" s="246"/>
      <c r="F961" s="246"/>
      <c r="G961" s="246"/>
      <c r="H961" s="246"/>
      <c r="I961" s="246"/>
      <c r="J961" s="246"/>
      <c r="K961" s="246"/>
      <c r="L961" s="246"/>
      <c r="M961" s="246"/>
      <c r="N961" s="246"/>
      <c r="O961" s="246"/>
      <c r="P961" s="132"/>
    </row>
    <row r="962" spans="1:16" customFormat="1" ht="11.25" customHeight="1" x14ac:dyDescent="0.2">
      <c r="A962" s="272"/>
      <c r="B962" s="278"/>
      <c r="C962" s="279"/>
      <c r="D962" s="250"/>
      <c r="E962" s="246"/>
      <c r="F962" s="246"/>
      <c r="G962" s="246"/>
      <c r="H962" s="246"/>
      <c r="I962" s="246"/>
      <c r="J962" s="246"/>
      <c r="K962" s="246"/>
      <c r="L962" s="246"/>
      <c r="M962" s="246"/>
      <c r="N962" s="246"/>
      <c r="O962" s="246"/>
      <c r="P962" s="132"/>
    </row>
    <row r="963" spans="1:16" customFormat="1" ht="11.25" customHeight="1" x14ac:dyDescent="0.2">
      <c r="A963" s="272"/>
      <c r="B963" s="278"/>
      <c r="C963" s="279"/>
      <c r="D963" s="250"/>
      <c r="E963" s="246"/>
      <c r="F963" s="246"/>
      <c r="G963" s="246"/>
      <c r="H963" s="246"/>
      <c r="I963" s="246"/>
      <c r="J963" s="246"/>
      <c r="K963" s="246"/>
      <c r="L963" s="246"/>
      <c r="M963" s="246"/>
      <c r="N963" s="246"/>
      <c r="O963" s="246"/>
      <c r="P963" s="132"/>
    </row>
    <row r="964" spans="1:16" customFormat="1" ht="11.25" customHeight="1" x14ac:dyDescent="0.2">
      <c r="A964" s="272"/>
      <c r="B964" s="278"/>
      <c r="C964" s="279"/>
      <c r="D964" s="250"/>
      <c r="E964" s="246"/>
      <c r="F964" s="246"/>
      <c r="G964" s="246"/>
      <c r="H964" s="246"/>
      <c r="I964" s="246"/>
      <c r="J964" s="246"/>
      <c r="K964" s="246"/>
      <c r="L964" s="246"/>
      <c r="M964" s="246"/>
      <c r="N964" s="246"/>
      <c r="O964" s="246"/>
      <c r="P964" s="132"/>
    </row>
    <row r="965" spans="1:16" customFormat="1" ht="11.25" customHeight="1" x14ac:dyDescent="0.2">
      <c r="A965" s="272"/>
      <c r="B965" s="278"/>
      <c r="C965" s="279"/>
      <c r="D965" s="250"/>
      <c r="E965" s="246"/>
      <c r="F965" s="246"/>
      <c r="G965" s="246"/>
      <c r="H965" s="246"/>
      <c r="I965" s="246"/>
      <c r="J965" s="246"/>
      <c r="K965" s="246"/>
      <c r="L965" s="246"/>
      <c r="M965" s="246"/>
      <c r="N965" s="246"/>
      <c r="O965" s="246"/>
      <c r="P965" s="132"/>
    </row>
    <row r="966" spans="1:16" customFormat="1" ht="11.25" customHeight="1" x14ac:dyDescent="0.2">
      <c r="A966" s="272"/>
      <c r="B966" s="278"/>
      <c r="C966" s="279"/>
      <c r="D966" s="250"/>
      <c r="E966" s="246"/>
      <c r="F966" s="246"/>
      <c r="G966" s="246"/>
      <c r="H966" s="246"/>
      <c r="I966" s="246"/>
      <c r="J966" s="246"/>
      <c r="K966" s="246"/>
      <c r="L966" s="246"/>
      <c r="M966" s="246"/>
      <c r="N966" s="246"/>
      <c r="O966" s="246"/>
      <c r="P966" s="132"/>
    </row>
    <row r="967" spans="1:16" customFormat="1" ht="11.25" customHeight="1" x14ac:dyDescent="0.2">
      <c r="A967" s="272"/>
      <c r="B967" s="278"/>
      <c r="C967" s="279"/>
      <c r="D967" s="250"/>
      <c r="E967" s="246"/>
      <c r="F967" s="246"/>
      <c r="G967" s="246"/>
      <c r="H967" s="246"/>
      <c r="I967" s="246"/>
      <c r="J967" s="246"/>
      <c r="K967" s="246"/>
      <c r="L967" s="246"/>
      <c r="M967" s="246"/>
      <c r="N967" s="246"/>
      <c r="O967" s="246"/>
      <c r="P967" s="132"/>
    </row>
    <row r="968" spans="1:16" customFormat="1" ht="11.25" customHeight="1" x14ac:dyDescent="0.2">
      <c r="A968" s="272"/>
      <c r="B968" s="278"/>
      <c r="C968" s="279"/>
      <c r="D968" s="250"/>
      <c r="E968" s="246"/>
      <c r="F968" s="246"/>
      <c r="G968" s="246"/>
      <c r="H968" s="246"/>
      <c r="I968" s="246"/>
      <c r="J968" s="246"/>
      <c r="K968" s="246"/>
      <c r="L968" s="246"/>
      <c r="M968" s="246"/>
      <c r="N968" s="246"/>
      <c r="O968" s="246"/>
      <c r="P968" s="132"/>
    </row>
    <row r="969" spans="1:16" customFormat="1" ht="11.25" customHeight="1" x14ac:dyDescent="0.2">
      <c r="A969" s="272"/>
      <c r="B969" s="278"/>
      <c r="C969" s="279"/>
      <c r="D969" s="250"/>
      <c r="E969" s="246"/>
      <c r="F969" s="246"/>
      <c r="G969" s="246"/>
      <c r="H969" s="246"/>
      <c r="I969" s="246"/>
      <c r="J969" s="246"/>
      <c r="K969" s="246"/>
      <c r="L969" s="246"/>
      <c r="M969" s="246"/>
      <c r="N969" s="246"/>
      <c r="O969" s="246"/>
      <c r="P969" s="132"/>
    </row>
    <row r="970" spans="1:16" customFormat="1" ht="11.25" customHeight="1" x14ac:dyDescent="0.2">
      <c r="A970" s="272"/>
      <c r="B970" s="278"/>
      <c r="C970" s="279"/>
      <c r="D970" s="250"/>
      <c r="E970" s="246"/>
      <c r="F970" s="246"/>
      <c r="G970" s="246"/>
      <c r="H970" s="246"/>
      <c r="I970" s="246"/>
      <c r="J970" s="246"/>
      <c r="K970" s="246"/>
      <c r="L970" s="246"/>
      <c r="M970" s="246"/>
      <c r="N970" s="246"/>
      <c r="O970" s="246"/>
      <c r="P970" s="132"/>
    </row>
    <row r="971" spans="1:16" customFormat="1" ht="11.25" customHeight="1" x14ac:dyDescent="0.2">
      <c r="A971" s="272"/>
      <c r="B971" s="278"/>
      <c r="C971" s="279"/>
      <c r="D971" s="250"/>
      <c r="E971" s="246"/>
      <c r="F971" s="246"/>
      <c r="G971" s="246"/>
      <c r="H971" s="246"/>
      <c r="I971" s="246"/>
      <c r="J971" s="246"/>
      <c r="K971" s="246"/>
      <c r="L971" s="246"/>
      <c r="M971" s="246"/>
      <c r="N971" s="246"/>
      <c r="O971" s="246"/>
      <c r="P971" s="132"/>
    </row>
    <row r="972" spans="1:16" customFormat="1" ht="11.25" customHeight="1" x14ac:dyDescent="0.2">
      <c r="A972" s="272"/>
      <c r="B972" s="278"/>
      <c r="C972" s="279"/>
      <c r="D972" s="250"/>
      <c r="E972" s="246"/>
      <c r="F972" s="246"/>
      <c r="G972" s="246"/>
      <c r="H972" s="246"/>
      <c r="I972" s="246"/>
      <c r="J972" s="246"/>
      <c r="K972" s="246"/>
      <c r="L972" s="246"/>
      <c r="M972" s="246"/>
      <c r="N972" s="246"/>
      <c r="O972" s="246"/>
      <c r="P972" s="132"/>
    </row>
    <row r="973" spans="1:16" customFormat="1" ht="11.25" customHeight="1" x14ac:dyDescent="0.2">
      <c r="A973" s="272"/>
      <c r="B973" s="278"/>
      <c r="C973" s="279"/>
      <c r="D973" s="250"/>
      <c r="E973" s="246"/>
      <c r="F973" s="246"/>
      <c r="G973" s="246"/>
      <c r="H973" s="246"/>
      <c r="I973" s="246"/>
      <c r="J973" s="246"/>
      <c r="K973" s="246"/>
      <c r="L973" s="246"/>
      <c r="M973" s="246"/>
      <c r="N973" s="246"/>
      <c r="O973" s="246"/>
      <c r="P973" s="132"/>
    </row>
    <row r="974" spans="1:16" customFormat="1" ht="11.25" customHeight="1" x14ac:dyDescent="0.2">
      <c r="A974" s="272"/>
      <c r="B974" s="278"/>
      <c r="C974" s="279"/>
      <c r="D974" s="250"/>
      <c r="E974" s="246"/>
      <c r="F974" s="246"/>
      <c r="G974" s="246"/>
      <c r="H974" s="246"/>
      <c r="I974" s="246"/>
      <c r="J974" s="246"/>
      <c r="K974" s="246"/>
      <c r="L974" s="246"/>
      <c r="M974" s="246"/>
      <c r="N974" s="246"/>
      <c r="O974" s="246"/>
      <c r="P974" s="132"/>
    </row>
    <row r="975" spans="1:16" customFormat="1" ht="11.25" customHeight="1" x14ac:dyDescent="0.2">
      <c r="A975" s="272"/>
      <c r="B975" s="278"/>
      <c r="C975" s="279"/>
      <c r="D975" s="250"/>
      <c r="E975" s="246"/>
      <c r="F975" s="246"/>
      <c r="G975" s="246"/>
      <c r="H975" s="246"/>
      <c r="I975" s="246"/>
      <c r="J975" s="246"/>
      <c r="K975" s="246"/>
      <c r="L975" s="246"/>
      <c r="M975" s="246"/>
      <c r="N975" s="246"/>
      <c r="O975" s="246"/>
      <c r="P975" s="132"/>
    </row>
    <row r="976" spans="1:16" customFormat="1" ht="11.25" customHeight="1" x14ac:dyDescent="0.2">
      <c r="A976" s="272"/>
      <c r="B976" s="278"/>
      <c r="C976" s="279"/>
      <c r="D976" s="250"/>
      <c r="E976" s="246"/>
      <c r="F976" s="246"/>
      <c r="G976" s="246"/>
      <c r="H976" s="246"/>
      <c r="I976" s="246"/>
      <c r="J976" s="246"/>
      <c r="K976" s="246"/>
      <c r="L976" s="246"/>
      <c r="M976" s="246"/>
      <c r="N976" s="246"/>
      <c r="O976" s="246"/>
      <c r="P976" s="132"/>
    </row>
    <row r="977" spans="1:16" customFormat="1" ht="11.25" customHeight="1" x14ac:dyDescent="0.2">
      <c r="A977" s="272"/>
      <c r="B977" s="278"/>
      <c r="C977" s="279"/>
      <c r="D977" s="250"/>
      <c r="E977" s="246"/>
      <c r="F977" s="246"/>
      <c r="G977" s="246"/>
      <c r="H977" s="246"/>
      <c r="I977" s="246"/>
      <c r="J977" s="246"/>
      <c r="K977" s="246"/>
      <c r="L977" s="246"/>
      <c r="M977" s="246"/>
      <c r="N977" s="246"/>
      <c r="O977" s="246"/>
      <c r="P977" s="132"/>
    </row>
    <row r="978" spans="1:16" customFormat="1" ht="11.25" customHeight="1" x14ac:dyDescent="0.2">
      <c r="A978" s="272"/>
      <c r="B978" s="278"/>
      <c r="C978" s="279"/>
      <c r="D978" s="250"/>
      <c r="E978" s="246"/>
      <c r="F978" s="246"/>
      <c r="G978" s="246"/>
      <c r="H978" s="246"/>
      <c r="I978" s="246"/>
      <c r="J978" s="246"/>
      <c r="K978" s="246"/>
      <c r="L978" s="246"/>
      <c r="M978" s="246"/>
      <c r="N978" s="246"/>
      <c r="O978" s="246"/>
      <c r="P978" s="132"/>
    </row>
    <row r="979" spans="1:16" customFormat="1" ht="11.25" customHeight="1" x14ac:dyDescent="0.2">
      <c r="A979" s="272"/>
      <c r="B979" s="278"/>
      <c r="C979" s="279"/>
      <c r="D979" s="250"/>
      <c r="E979" s="246"/>
      <c r="F979" s="246"/>
      <c r="G979" s="246"/>
      <c r="H979" s="246"/>
      <c r="I979" s="246"/>
      <c r="J979" s="246"/>
      <c r="K979" s="246"/>
      <c r="L979" s="246"/>
      <c r="M979" s="246"/>
      <c r="N979" s="246"/>
      <c r="O979" s="246"/>
      <c r="P979" s="132"/>
    </row>
    <row r="980" spans="1:16" customFormat="1" ht="11.25" customHeight="1" x14ac:dyDescent="0.2">
      <c r="A980" s="272"/>
      <c r="B980" s="278"/>
      <c r="C980" s="279"/>
      <c r="D980" s="250"/>
      <c r="E980" s="246"/>
      <c r="F980" s="246"/>
      <c r="G980" s="246"/>
      <c r="H980" s="246"/>
      <c r="I980" s="246"/>
      <c r="J980" s="246"/>
      <c r="K980" s="246"/>
      <c r="L980" s="246"/>
      <c r="M980" s="246"/>
      <c r="N980" s="246"/>
      <c r="O980" s="246"/>
      <c r="P980" s="132"/>
    </row>
    <row r="981" spans="1:16" customFormat="1" ht="11.25" customHeight="1" x14ac:dyDescent="0.2">
      <c r="A981" s="272"/>
      <c r="B981" s="278"/>
      <c r="C981" s="279"/>
      <c r="D981" s="250"/>
      <c r="E981" s="246"/>
      <c r="F981" s="246"/>
      <c r="G981" s="246"/>
      <c r="H981" s="246"/>
      <c r="I981" s="246"/>
      <c r="J981" s="246"/>
      <c r="K981" s="246"/>
      <c r="L981" s="246"/>
      <c r="M981" s="246"/>
      <c r="N981" s="246"/>
      <c r="O981" s="246"/>
      <c r="P981" s="132"/>
    </row>
    <row r="982" spans="1:16" customFormat="1" ht="11.25" customHeight="1" x14ac:dyDescent="0.2">
      <c r="A982" s="272"/>
      <c r="B982" s="278"/>
      <c r="C982" s="279"/>
      <c r="D982" s="250"/>
      <c r="E982" s="246"/>
      <c r="F982" s="246"/>
      <c r="G982" s="246"/>
      <c r="H982" s="246"/>
      <c r="I982" s="246"/>
      <c r="J982" s="246"/>
      <c r="K982" s="246"/>
      <c r="L982" s="246"/>
      <c r="M982" s="246"/>
      <c r="N982" s="246"/>
      <c r="O982" s="246"/>
      <c r="P982" s="132"/>
    </row>
    <row r="983" spans="1:16" customFormat="1" ht="11.25" customHeight="1" x14ac:dyDescent="0.2">
      <c r="A983" s="272"/>
      <c r="B983" s="278"/>
      <c r="C983" s="279"/>
      <c r="D983" s="250"/>
      <c r="E983" s="246"/>
      <c r="F983" s="246"/>
      <c r="G983" s="246"/>
      <c r="H983" s="246"/>
      <c r="I983" s="246"/>
      <c r="J983" s="246"/>
      <c r="K983" s="246"/>
      <c r="L983" s="246"/>
      <c r="M983" s="246"/>
      <c r="N983" s="246"/>
      <c r="O983" s="246"/>
      <c r="P983" s="132"/>
    </row>
    <row r="984" spans="1:16" customFormat="1" ht="11.25" customHeight="1" x14ac:dyDescent="0.2">
      <c r="A984" s="272"/>
      <c r="B984" s="278"/>
      <c r="C984" s="279"/>
      <c r="D984" s="250"/>
      <c r="E984" s="246"/>
      <c r="F984" s="246"/>
      <c r="G984" s="246"/>
      <c r="H984" s="246"/>
      <c r="I984" s="246"/>
      <c r="J984" s="246"/>
      <c r="K984" s="246"/>
      <c r="L984" s="246"/>
      <c r="M984" s="246"/>
      <c r="N984" s="246"/>
      <c r="O984" s="246"/>
      <c r="P984" s="132"/>
    </row>
    <row r="985" spans="1:16" customFormat="1" ht="11.25" customHeight="1" x14ac:dyDescent="0.2">
      <c r="A985" s="272"/>
      <c r="B985" s="278"/>
      <c r="C985" s="279"/>
      <c r="D985" s="250"/>
      <c r="E985" s="246"/>
      <c r="F985" s="246"/>
      <c r="G985" s="246"/>
      <c r="H985" s="246"/>
      <c r="I985" s="246"/>
      <c r="J985" s="246"/>
      <c r="K985" s="246"/>
      <c r="L985" s="246"/>
      <c r="M985" s="246"/>
      <c r="N985" s="246"/>
      <c r="O985" s="246"/>
      <c r="P985" s="132"/>
    </row>
    <row r="986" spans="1:16" customFormat="1" ht="11.25" customHeight="1" x14ac:dyDescent="0.2">
      <c r="A986" s="272"/>
      <c r="B986" s="278"/>
      <c r="C986" s="279"/>
      <c r="D986" s="250"/>
      <c r="E986" s="246"/>
      <c r="F986" s="246"/>
      <c r="G986" s="246"/>
      <c r="H986" s="246"/>
      <c r="I986" s="246"/>
      <c r="J986" s="246"/>
      <c r="K986" s="246"/>
      <c r="L986" s="246"/>
      <c r="M986" s="246"/>
      <c r="N986" s="246"/>
      <c r="O986" s="246"/>
      <c r="P986" s="132"/>
    </row>
    <row r="987" spans="1:16" customFormat="1" ht="11.25" customHeight="1" x14ac:dyDescent="0.2">
      <c r="A987" s="272"/>
      <c r="B987" s="278"/>
      <c r="C987" s="279"/>
      <c r="D987" s="250"/>
      <c r="E987" s="246"/>
      <c r="F987" s="246"/>
      <c r="G987" s="246"/>
      <c r="H987" s="246"/>
      <c r="I987" s="246"/>
      <c r="J987" s="246"/>
      <c r="K987" s="246"/>
      <c r="L987" s="246"/>
      <c r="M987" s="246"/>
      <c r="N987" s="246"/>
      <c r="O987" s="246"/>
      <c r="P987" s="132"/>
    </row>
    <row r="988" spans="1:16" customFormat="1" ht="11.25" customHeight="1" x14ac:dyDescent="0.2">
      <c r="A988" s="272"/>
      <c r="B988" s="278"/>
      <c r="C988" s="279"/>
      <c r="D988" s="250"/>
      <c r="E988" s="246"/>
      <c r="F988" s="246"/>
      <c r="G988" s="246"/>
      <c r="H988" s="246"/>
      <c r="I988" s="246"/>
      <c r="J988" s="246"/>
      <c r="K988" s="246"/>
      <c r="L988" s="246"/>
      <c r="M988" s="246"/>
      <c r="N988" s="246"/>
      <c r="O988" s="246"/>
      <c r="P988" s="132"/>
    </row>
    <row r="989" spans="1:16" customFormat="1" ht="11.25" customHeight="1" x14ac:dyDescent="0.2">
      <c r="A989" s="272"/>
      <c r="B989" s="278"/>
      <c r="C989" s="279"/>
      <c r="D989" s="250"/>
      <c r="E989" s="246"/>
      <c r="F989" s="246"/>
      <c r="G989" s="246"/>
      <c r="H989" s="246"/>
      <c r="I989" s="246"/>
      <c r="J989" s="246"/>
      <c r="K989" s="246"/>
      <c r="L989" s="246"/>
      <c r="M989" s="246"/>
      <c r="N989" s="246"/>
      <c r="O989" s="246"/>
      <c r="P989" s="132"/>
    </row>
    <row r="990" spans="1:16" customFormat="1" ht="11.25" customHeight="1" x14ac:dyDescent="0.2">
      <c r="A990" s="272"/>
      <c r="B990" s="278"/>
      <c r="C990" s="279"/>
      <c r="D990" s="250"/>
      <c r="E990" s="246"/>
      <c r="F990" s="246"/>
      <c r="G990" s="246"/>
      <c r="H990" s="246"/>
      <c r="I990" s="246"/>
      <c r="J990" s="246"/>
      <c r="K990" s="246"/>
      <c r="L990" s="246"/>
      <c r="M990" s="246"/>
      <c r="N990" s="246"/>
      <c r="O990" s="246"/>
      <c r="P990" s="132"/>
    </row>
    <row r="991" spans="1:16" customFormat="1" ht="11.25" customHeight="1" x14ac:dyDescent="0.2">
      <c r="A991" s="272"/>
      <c r="B991" s="278"/>
      <c r="C991" s="279"/>
      <c r="D991" s="250"/>
      <c r="E991" s="246"/>
      <c r="F991" s="246"/>
      <c r="G991" s="246"/>
      <c r="H991" s="246"/>
      <c r="I991" s="246"/>
      <c r="J991" s="246"/>
      <c r="K991" s="246"/>
      <c r="L991" s="246"/>
      <c r="M991" s="246"/>
      <c r="N991" s="246"/>
      <c r="O991" s="246"/>
      <c r="P991" s="132"/>
    </row>
    <row r="992" spans="1:16" customFormat="1" ht="11.25" customHeight="1" x14ac:dyDescent="0.2">
      <c r="A992" s="272"/>
      <c r="B992" s="278"/>
      <c r="C992" s="279"/>
      <c r="D992" s="250"/>
      <c r="E992" s="246"/>
      <c r="F992" s="246"/>
      <c r="G992" s="246"/>
      <c r="H992" s="246"/>
      <c r="I992" s="246"/>
      <c r="J992" s="246"/>
      <c r="K992" s="246"/>
      <c r="L992" s="246"/>
      <c r="M992" s="246"/>
      <c r="N992" s="246"/>
      <c r="O992" s="246"/>
      <c r="P992" s="132"/>
    </row>
    <row r="993" spans="1:16" customFormat="1" ht="11.25" customHeight="1" x14ac:dyDescent="0.2">
      <c r="A993" s="272"/>
      <c r="B993" s="278"/>
      <c r="C993" s="279"/>
      <c r="D993" s="250"/>
      <c r="E993" s="246"/>
      <c r="F993" s="246"/>
      <c r="G993" s="246"/>
      <c r="H993" s="246"/>
      <c r="I993" s="246"/>
      <c r="J993" s="246"/>
      <c r="K993" s="246"/>
      <c r="L993" s="246"/>
      <c r="M993" s="246"/>
      <c r="N993" s="246"/>
      <c r="O993" s="246"/>
      <c r="P993" s="132"/>
    </row>
    <row r="994" spans="1:16" customFormat="1" ht="11.25" customHeight="1" x14ac:dyDescent="0.2">
      <c r="A994" s="272"/>
      <c r="B994" s="278"/>
      <c r="C994" s="279"/>
      <c r="D994" s="250"/>
      <c r="E994" s="246"/>
      <c r="F994" s="246"/>
      <c r="G994" s="246"/>
      <c r="H994" s="246"/>
      <c r="I994" s="246"/>
      <c r="J994" s="246"/>
      <c r="K994" s="246"/>
      <c r="L994" s="246"/>
      <c r="M994" s="246"/>
      <c r="N994" s="246"/>
      <c r="O994" s="246"/>
      <c r="P994" s="132"/>
    </row>
    <row r="995" spans="1:16" customFormat="1" ht="11.25" customHeight="1" x14ac:dyDescent="0.2">
      <c r="A995" s="272"/>
      <c r="B995" s="278"/>
      <c r="C995" s="279"/>
      <c r="D995" s="250"/>
      <c r="E995" s="246"/>
      <c r="F995" s="246"/>
      <c r="G995" s="246"/>
      <c r="H995" s="246"/>
      <c r="I995" s="246"/>
      <c r="J995" s="246"/>
      <c r="K995" s="246"/>
      <c r="L995" s="246"/>
      <c r="M995" s="246"/>
      <c r="N995" s="246"/>
      <c r="O995" s="246"/>
      <c r="P995" s="132"/>
    </row>
    <row r="996" spans="1:16" customFormat="1" ht="11.25" customHeight="1" x14ac:dyDescent="0.2">
      <c r="A996" s="272"/>
      <c r="B996" s="278"/>
      <c r="C996" s="279"/>
      <c r="D996" s="250"/>
      <c r="E996" s="246"/>
      <c r="F996" s="246"/>
      <c r="G996" s="246"/>
      <c r="H996" s="246"/>
      <c r="I996" s="246"/>
      <c r="J996" s="246"/>
      <c r="K996" s="246"/>
      <c r="L996" s="246"/>
      <c r="M996" s="246"/>
      <c r="N996" s="246"/>
      <c r="O996" s="246"/>
      <c r="P996" s="132"/>
    </row>
    <row r="997" spans="1:16" customFormat="1" ht="11.25" customHeight="1" x14ac:dyDescent="0.2">
      <c r="A997" s="272"/>
      <c r="B997" s="278"/>
      <c r="C997" s="279"/>
      <c r="D997" s="250"/>
      <c r="E997" s="246"/>
      <c r="F997" s="246"/>
      <c r="G997" s="246"/>
      <c r="H997" s="246"/>
      <c r="I997" s="246"/>
      <c r="J997" s="246"/>
      <c r="K997" s="246"/>
      <c r="L997" s="246"/>
      <c r="M997" s="246"/>
      <c r="N997" s="246"/>
      <c r="O997" s="246"/>
      <c r="P997" s="132"/>
    </row>
    <row r="998" spans="1:16" customFormat="1" ht="11.25" customHeight="1" x14ac:dyDescent="0.2">
      <c r="A998" s="272"/>
      <c r="B998" s="278"/>
      <c r="C998" s="279"/>
      <c r="D998" s="250"/>
      <c r="E998" s="246"/>
      <c r="F998" s="246"/>
      <c r="G998" s="246"/>
      <c r="H998" s="246"/>
      <c r="I998" s="246"/>
      <c r="J998" s="246"/>
      <c r="K998" s="246"/>
      <c r="L998" s="246"/>
      <c r="M998" s="246"/>
      <c r="N998" s="246"/>
      <c r="O998" s="246"/>
      <c r="P998" s="132"/>
    </row>
    <row r="999" spans="1:16" customFormat="1" ht="11.25" customHeight="1" x14ac:dyDescent="0.2">
      <c r="A999" s="272"/>
      <c r="B999" s="278"/>
      <c r="C999" s="279"/>
      <c r="D999" s="250"/>
      <c r="E999" s="246"/>
      <c r="F999" s="246"/>
      <c r="G999" s="246"/>
      <c r="H999" s="246"/>
      <c r="I999" s="246"/>
      <c r="J999" s="246"/>
      <c r="K999" s="246"/>
      <c r="L999" s="246"/>
      <c r="M999" s="246"/>
      <c r="N999" s="246"/>
      <c r="O999" s="246"/>
      <c r="P999" s="132"/>
    </row>
    <row r="1000" spans="1:16" customFormat="1" ht="15.75" customHeight="1" x14ac:dyDescent="0.2">
      <c r="A1000" s="34"/>
      <c r="B1000" s="34"/>
      <c r="C1000" s="34"/>
      <c r="D1000" s="34"/>
      <c r="E1000" s="34"/>
      <c r="F1000" s="34"/>
      <c r="G1000" s="34"/>
      <c r="H1000" s="34"/>
      <c r="I1000" s="34"/>
      <c r="J1000" s="34"/>
      <c r="K1000" s="34"/>
      <c r="L1000" s="34"/>
      <c r="M1000" s="34"/>
      <c r="N1000" s="34"/>
      <c r="O1000" s="34"/>
    </row>
    <row r="1001" spans="1:16" customFormat="1" ht="15.75" customHeight="1" x14ac:dyDescent="0.2">
      <c r="A1001" s="34"/>
      <c r="B1001" s="34"/>
      <c r="C1001" s="34"/>
      <c r="D1001" s="34"/>
      <c r="E1001" s="34"/>
      <c r="F1001" s="34"/>
      <c r="G1001" s="34"/>
      <c r="H1001" s="34"/>
      <c r="I1001" s="34"/>
      <c r="J1001" s="34"/>
      <c r="K1001" s="34"/>
      <c r="L1001" s="34"/>
      <c r="M1001" s="34"/>
      <c r="N1001" s="34"/>
      <c r="O1001" s="34"/>
    </row>
    <row r="1002" spans="1:16" customFormat="1" ht="15.75" customHeight="1" x14ac:dyDescent="0.2">
      <c r="A1002" s="34"/>
      <c r="B1002" s="34"/>
      <c r="C1002" s="34"/>
      <c r="D1002" s="34"/>
      <c r="E1002" s="34"/>
      <c r="F1002" s="34"/>
      <c r="G1002" s="34"/>
      <c r="H1002" s="34"/>
      <c r="I1002" s="34"/>
      <c r="J1002" s="34"/>
      <c r="K1002" s="34"/>
      <c r="L1002" s="34"/>
      <c r="M1002" s="34"/>
      <c r="N1002" s="34"/>
      <c r="O1002" s="34"/>
    </row>
    <row r="1003" spans="1:16" customFormat="1" ht="15.75" customHeight="1" x14ac:dyDescent="0.2">
      <c r="A1003" s="34"/>
      <c r="B1003" s="34"/>
      <c r="C1003" s="34"/>
      <c r="D1003" s="34"/>
      <c r="E1003" s="34"/>
      <c r="F1003" s="34"/>
      <c r="G1003" s="34"/>
      <c r="H1003" s="34"/>
      <c r="I1003" s="34"/>
      <c r="J1003" s="34"/>
      <c r="K1003" s="34"/>
      <c r="L1003" s="34"/>
      <c r="M1003" s="34"/>
      <c r="N1003" s="34"/>
      <c r="O1003" s="34"/>
    </row>
    <row r="1004" spans="1:16" customFormat="1" ht="15.75" customHeight="1" x14ac:dyDescent="0.2">
      <c r="A1004" s="34"/>
      <c r="B1004" s="34"/>
      <c r="C1004" s="34"/>
      <c r="D1004" s="34"/>
      <c r="E1004" s="34"/>
      <c r="F1004" s="34"/>
      <c r="G1004" s="34"/>
      <c r="H1004" s="34"/>
      <c r="I1004" s="34"/>
      <c r="J1004" s="34"/>
      <c r="K1004" s="34"/>
      <c r="L1004" s="34"/>
      <c r="M1004" s="34"/>
      <c r="N1004" s="34"/>
      <c r="O1004" s="34"/>
    </row>
    <row r="1005" spans="1:16" customFormat="1" ht="15.75" customHeight="1" x14ac:dyDescent="0.2">
      <c r="A1005" s="34"/>
      <c r="B1005" s="34"/>
      <c r="C1005" s="34"/>
      <c r="D1005" s="34"/>
      <c r="E1005" s="34"/>
      <c r="F1005" s="34"/>
      <c r="G1005" s="34"/>
      <c r="H1005" s="34"/>
      <c r="I1005" s="34"/>
      <c r="J1005" s="34"/>
      <c r="K1005" s="34"/>
      <c r="L1005" s="34"/>
      <c r="M1005" s="34"/>
      <c r="N1005" s="34"/>
      <c r="O1005" s="34"/>
    </row>
    <row r="1006" spans="1:16" customFormat="1" ht="15.75" customHeight="1" x14ac:dyDescent="0.2">
      <c r="A1006" s="34"/>
      <c r="B1006" s="34"/>
      <c r="C1006" s="34"/>
      <c r="D1006" s="34"/>
      <c r="E1006" s="34"/>
      <c r="F1006" s="34"/>
      <c r="G1006" s="34"/>
      <c r="H1006" s="34"/>
      <c r="I1006" s="34"/>
      <c r="J1006" s="34"/>
      <c r="K1006" s="34"/>
      <c r="L1006" s="34"/>
      <c r="M1006" s="34"/>
      <c r="N1006" s="34"/>
      <c r="O1006" s="34"/>
    </row>
    <row r="1007" spans="1:16" customFormat="1" ht="15.75" customHeight="1" x14ac:dyDescent="0.2">
      <c r="A1007" s="34"/>
      <c r="B1007" s="34"/>
      <c r="C1007" s="34"/>
      <c r="D1007" s="34"/>
      <c r="E1007" s="34"/>
      <c r="F1007" s="34"/>
      <c r="G1007" s="34"/>
      <c r="H1007" s="34"/>
      <c r="I1007" s="34"/>
      <c r="J1007" s="34"/>
      <c r="K1007" s="34"/>
      <c r="L1007" s="34"/>
      <c r="M1007" s="34"/>
      <c r="N1007" s="34"/>
      <c r="O1007" s="34"/>
    </row>
    <row r="1008" spans="1:16" customFormat="1" ht="15.75" customHeight="1" x14ac:dyDescent="0.2">
      <c r="A1008" s="34"/>
      <c r="B1008" s="34"/>
      <c r="C1008" s="34"/>
      <c r="D1008" s="34"/>
      <c r="E1008" s="34"/>
      <c r="F1008" s="34"/>
      <c r="G1008" s="34"/>
      <c r="H1008" s="34"/>
      <c r="I1008" s="34"/>
      <c r="J1008" s="34"/>
      <c r="K1008" s="34"/>
      <c r="L1008" s="34"/>
      <c r="M1008" s="34"/>
      <c r="N1008" s="34"/>
      <c r="O1008" s="34"/>
    </row>
    <row r="1009" spans="1:15" customFormat="1" ht="15.75" customHeight="1" x14ac:dyDescent="0.2">
      <c r="A1009" s="34"/>
      <c r="B1009" s="34"/>
      <c r="C1009" s="34"/>
      <c r="D1009" s="34"/>
      <c r="E1009" s="34"/>
      <c r="F1009" s="34"/>
      <c r="G1009" s="34"/>
      <c r="H1009" s="34"/>
      <c r="I1009" s="34"/>
      <c r="J1009" s="34"/>
      <c r="K1009" s="34"/>
      <c r="L1009" s="34"/>
      <c r="M1009" s="34"/>
      <c r="N1009" s="34"/>
      <c r="O1009" s="34"/>
    </row>
    <row r="1010" spans="1:15" customFormat="1" ht="15.75" customHeight="1" x14ac:dyDescent="0.2">
      <c r="A1010" s="34"/>
      <c r="B1010" s="34"/>
      <c r="C1010" s="34"/>
      <c r="D1010" s="34"/>
      <c r="E1010" s="34"/>
      <c r="F1010" s="34"/>
      <c r="G1010" s="34"/>
      <c r="H1010" s="34"/>
      <c r="I1010" s="34"/>
      <c r="J1010" s="34"/>
      <c r="K1010" s="34"/>
      <c r="L1010" s="34"/>
      <c r="M1010" s="34"/>
      <c r="N1010" s="34"/>
      <c r="O1010" s="34"/>
    </row>
    <row r="1011" spans="1:15" customFormat="1" ht="15.75" customHeight="1" x14ac:dyDescent="0.2">
      <c r="A1011" s="34"/>
      <c r="B1011" s="34"/>
      <c r="C1011" s="34"/>
      <c r="D1011" s="34"/>
      <c r="E1011" s="34"/>
      <c r="F1011" s="34"/>
      <c r="G1011" s="34"/>
      <c r="H1011" s="34"/>
      <c r="I1011" s="34"/>
      <c r="J1011" s="34"/>
      <c r="K1011" s="34"/>
      <c r="L1011" s="34"/>
      <c r="M1011" s="34"/>
      <c r="N1011" s="34"/>
      <c r="O1011" s="34"/>
    </row>
    <row r="1012" spans="1:15" customFormat="1" ht="15.75" customHeight="1" x14ac:dyDescent="0.2">
      <c r="A1012" s="34"/>
      <c r="B1012" s="34"/>
      <c r="C1012" s="34"/>
      <c r="D1012" s="34"/>
      <c r="E1012" s="34"/>
      <c r="F1012" s="34"/>
      <c r="G1012" s="34"/>
      <c r="H1012" s="34"/>
      <c r="I1012" s="34"/>
      <c r="J1012" s="34"/>
      <c r="K1012" s="34"/>
      <c r="L1012" s="34"/>
      <c r="M1012" s="34"/>
      <c r="N1012" s="34"/>
      <c r="O1012" s="34"/>
    </row>
    <row r="1013" spans="1:15" customFormat="1" ht="15.75" customHeight="1" x14ac:dyDescent="0.2">
      <c r="A1013" s="34"/>
      <c r="B1013" s="34"/>
      <c r="C1013" s="34"/>
      <c r="D1013" s="34"/>
      <c r="E1013" s="34"/>
      <c r="F1013" s="34"/>
      <c r="G1013" s="34"/>
      <c r="H1013" s="34"/>
      <c r="I1013" s="34"/>
      <c r="J1013" s="34"/>
      <c r="K1013" s="34"/>
      <c r="L1013" s="34"/>
      <c r="M1013" s="34"/>
      <c r="N1013" s="34"/>
      <c r="O1013" s="34"/>
    </row>
    <row r="1014" spans="1:15" customFormat="1" ht="15.75" customHeight="1" x14ac:dyDescent="0.2">
      <c r="A1014" s="34"/>
      <c r="B1014" s="34"/>
      <c r="C1014" s="34"/>
      <c r="D1014" s="34"/>
      <c r="E1014" s="34"/>
      <c r="F1014" s="34"/>
      <c r="G1014" s="34"/>
      <c r="H1014" s="34"/>
      <c r="I1014" s="34"/>
      <c r="J1014" s="34"/>
      <c r="K1014" s="34"/>
      <c r="L1014" s="34"/>
      <c r="M1014" s="34"/>
      <c r="N1014" s="34"/>
      <c r="O1014" s="34"/>
    </row>
    <row r="1015" spans="1:15" customFormat="1" ht="15.75" customHeight="1" x14ac:dyDescent="0.2">
      <c r="A1015" s="34"/>
      <c r="B1015" s="34"/>
      <c r="C1015" s="34"/>
      <c r="D1015" s="34"/>
      <c r="E1015" s="34"/>
      <c r="F1015" s="34"/>
      <c r="G1015" s="34"/>
      <c r="H1015" s="34"/>
      <c r="I1015" s="34"/>
      <c r="J1015" s="34"/>
      <c r="K1015" s="34"/>
      <c r="L1015" s="34"/>
      <c r="M1015" s="34"/>
      <c r="N1015" s="34"/>
      <c r="O1015" s="34"/>
    </row>
    <row r="1016" spans="1:15" customFormat="1" ht="15.75" customHeight="1" x14ac:dyDescent="0.2">
      <c r="A1016" s="34"/>
      <c r="B1016" s="34"/>
      <c r="C1016" s="34"/>
      <c r="D1016" s="34"/>
      <c r="E1016" s="34"/>
      <c r="F1016" s="34"/>
      <c r="G1016" s="34"/>
      <c r="H1016" s="34"/>
      <c r="I1016" s="34"/>
      <c r="J1016" s="34"/>
      <c r="K1016" s="34"/>
      <c r="L1016" s="34"/>
      <c r="M1016" s="34"/>
      <c r="N1016" s="34"/>
      <c r="O1016" s="34"/>
    </row>
    <row r="1017" spans="1:15" customFormat="1" ht="15.75" customHeight="1" x14ac:dyDescent="0.2">
      <c r="A1017" s="34"/>
      <c r="B1017" s="34"/>
      <c r="C1017" s="34"/>
      <c r="D1017" s="34"/>
      <c r="E1017" s="34"/>
      <c r="F1017" s="34"/>
      <c r="G1017" s="34"/>
      <c r="H1017" s="34"/>
      <c r="I1017" s="34"/>
      <c r="J1017" s="34"/>
      <c r="K1017" s="34"/>
      <c r="L1017" s="34"/>
      <c r="M1017" s="34"/>
      <c r="N1017" s="34"/>
      <c r="O1017" s="34"/>
    </row>
    <row r="1018" spans="1:15" customFormat="1" ht="15.75" customHeight="1" x14ac:dyDescent="0.2">
      <c r="A1018" s="34"/>
      <c r="B1018" s="34"/>
      <c r="C1018" s="34"/>
      <c r="D1018" s="34"/>
      <c r="E1018" s="34"/>
      <c r="F1018" s="34"/>
      <c r="G1018" s="34"/>
      <c r="H1018" s="34"/>
      <c r="I1018" s="34"/>
      <c r="J1018" s="34"/>
      <c r="K1018" s="34"/>
      <c r="L1018" s="34"/>
      <c r="M1018" s="34"/>
      <c r="N1018" s="34"/>
      <c r="O1018" s="34"/>
    </row>
    <row r="1019" spans="1:15" customFormat="1" ht="15.75" customHeight="1" x14ac:dyDescent="0.2">
      <c r="A1019" s="34"/>
      <c r="B1019" s="34"/>
      <c r="C1019" s="34"/>
      <c r="D1019" s="34"/>
      <c r="E1019" s="34"/>
      <c r="F1019" s="34"/>
      <c r="G1019" s="34"/>
      <c r="H1019" s="34"/>
      <c r="I1019" s="34"/>
      <c r="J1019" s="34"/>
      <c r="K1019" s="34"/>
      <c r="L1019" s="34"/>
      <c r="M1019" s="34"/>
      <c r="N1019" s="34"/>
      <c r="O1019" s="34"/>
    </row>
    <row r="1020" spans="1:15" customFormat="1" ht="15.75" customHeight="1" x14ac:dyDescent="0.2">
      <c r="A1020" s="34"/>
      <c r="B1020" s="34"/>
      <c r="C1020" s="34"/>
      <c r="D1020" s="34"/>
      <c r="E1020" s="34"/>
      <c r="F1020" s="34"/>
      <c r="G1020" s="34"/>
      <c r="H1020" s="34"/>
      <c r="I1020" s="34"/>
      <c r="J1020" s="34"/>
      <c r="K1020" s="34"/>
      <c r="L1020" s="34"/>
      <c r="M1020" s="34"/>
      <c r="N1020" s="34"/>
      <c r="O1020" s="34"/>
    </row>
    <row r="1021" spans="1:15" customFormat="1" ht="15.75" customHeight="1" x14ac:dyDescent="0.2">
      <c r="A1021" s="34"/>
      <c r="B1021" s="34"/>
      <c r="C1021" s="34"/>
      <c r="D1021" s="34"/>
      <c r="E1021" s="34"/>
      <c r="F1021" s="34"/>
      <c r="G1021" s="34"/>
      <c r="H1021" s="34"/>
      <c r="I1021" s="34"/>
      <c r="J1021" s="34"/>
      <c r="K1021" s="34"/>
      <c r="L1021" s="34"/>
      <c r="M1021" s="34"/>
      <c r="N1021" s="34"/>
      <c r="O1021" s="34"/>
    </row>
    <row r="1022" spans="1:15" customFormat="1" ht="15.75" customHeight="1" x14ac:dyDescent="0.2">
      <c r="A1022" s="34"/>
      <c r="B1022" s="34"/>
      <c r="C1022" s="34"/>
      <c r="D1022" s="34"/>
      <c r="E1022" s="34"/>
      <c r="F1022" s="34"/>
      <c r="G1022" s="34"/>
      <c r="H1022" s="34"/>
      <c r="I1022" s="34"/>
      <c r="J1022" s="34"/>
      <c r="K1022" s="34"/>
      <c r="L1022" s="34"/>
      <c r="M1022" s="34"/>
      <c r="N1022" s="34"/>
      <c r="O1022" s="34"/>
    </row>
    <row r="1023" spans="1:15" customFormat="1" ht="15.75" customHeight="1" x14ac:dyDescent="0.2">
      <c r="A1023" s="34"/>
      <c r="B1023" s="34"/>
      <c r="C1023" s="34"/>
      <c r="D1023" s="34"/>
      <c r="E1023" s="34"/>
      <c r="F1023" s="34"/>
      <c r="G1023" s="34"/>
      <c r="H1023" s="34"/>
      <c r="I1023" s="34"/>
      <c r="J1023" s="34"/>
      <c r="K1023" s="34"/>
      <c r="L1023" s="34"/>
      <c r="M1023" s="34"/>
      <c r="N1023" s="34"/>
      <c r="O1023" s="34"/>
    </row>
    <row r="1024" spans="1:15" customFormat="1" ht="15.75" customHeight="1" x14ac:dyDescent="0.2">
      <c r="A1024" s="34"/>
      <c r="B1024" s="34"/>
      <c r="C1024" s="34"/>
      <c r="D1024" s="34"/>
      <c r="E1024" s="34"/>
      <c r="F1024" s="34"/>
      <c r="G1024" s="34"/>
      <c r="H1024" s="34"/>
      <c r="I1024" s="34"/>
      <c r="J1024" s="34"/>
      <c r="K1024" s="34"/>
      <c r="L1024" s="34"/>
      <c r="M1024" s="34"/>
      <c r="N1024" s="34"/>
      <c r="O1024" s="34"/>
    </row>
    <row r="1025" spans="1:15" customFormat="1" ht="15.75" customHeight="1" x14ac:dyDescent="0.2">
      <c r="A1025" s="34"/>
      <c r="B1025" s="34"/>
      <c r="C1025" s="34"/>
      <c r="D1025" s="34"/>
      <c r="E1025" s="34"/>
      <c r="F1025" s="34"/>
      <c r="G1025" s="34"/>
      <c r="H1025" s="34"/>
      <c r="I1025" s="34"/>
      <c r="J1025" s="34"/>
      <c r="K1025" s="34"/>
      <c r="L1025" s="34"/>
      <c r="M1025" s="34"/>
      <c r="N1025" s="34"/>
      <c r="O1025" s="34"/>
    </row>
    <row r="1026" spans="1:15" customFormat="1" ht="15.75" customHeight="1" x14ac:dyDescent="0.2">
      <c r="A1026" s="34"/>
      <c r="B1026" s="34"/>
      <c r="C1026" s="34"/>
      <c r="D1026" s="34"/>
      <c r="E1026" s="34"/>
      <c r="F1026" s="34"/>
      <c r="G1026" s="34"/>
      <c r="H1026" s="34"/>
      <c r="I1026" s="34"/>
      <c r="J1026" s="34"/>
      <c r="K1026" s="34"/>
      <c r="L1026" s="34"/>
      <c r="M1026" s="34"/>
      <c r="N1026" s="34"/>
      <c r="O1026" s="34"/>
    </row>
    <row r="1027" spans="1:15" customFormat="1" ht="15.75" customHeight="1" x14ac:dyDescent="0.2">
      <c r="A1027" s="34"/>
      <c r="B1027" s="34"/>
      <c r="C1027" s="34"/>
      <c r="D1027" s="34"/>
      <c r="E1027" s="34"/>
      <c r="F1027" s="34"/>
      <c r="G1027" s="34"/>
      <c r="H1027" s="34"/>
      <c r="I1027" s="34"/>
      <c r="J1027" s="34"/>
      <c r="K1027" s="34"/>
      <c r="L1027" s="34"/>
      <c r="M1027" s="34"/>
      <c r="N1027" s="34"/>
      <c r="O1027" s="34"/>
    </row>
    <row r="1028" spans="1:15" customFormat="1" ht="15.75" customHeight="1" x14ac:dyDescent="0.2">
      <c r="A1028" s="34"/>
      <c r="B1028" s="34"/>
      <c r="C1028" s="34"/>
      <c r="D1028" s="34"/>
      <c r="E1028" s="34"/>
      <c r="F1028" s="34"/>
      <c r="G1028" s="34"/>
      <c r="H1028" s="34"/>
      <c r="I1028" s="34"/>
      <c r="J1028" s="34"/>
      <c r="K1028" s="34"/>
      <c r="L1028" s="34"/>
      <c r="M1028" s="34"/>
      <c r="N1028" s="34"/>
      <c r="O1028" s="34"/>
    </row>
    <row r="1029" spans="1:15" customFormat="1" ht="15.75" customHeight="1" x14ac:dyDescent="0.2">
      <c r="A1029" s="34"/>
      <c r="B1029" s="34"/>
      <c r="C1029" s="34"/>
      <c r="D1029" s="34"/>
      <c r="E1029" s="34"/>
      <c r="F1029" s="34"/>
      <c r="G1029" s="34"/>
      <c r="H1029" s="34"/>
      <c r="I1029" s="34"/>
      <c r="J1029" s="34"/>
      <c r="K1029" s="34"/>
      <c r="L1029" s="34"/>
      <c r="M1029" s="34"/>
      <c r="N1029" s="34"/>
      <c r="O1029" s="34"/>
    </row>
    <row r="1030" spans="1:15" customFormat="1" ht="15.75" customHeight="1" x14ac:dyDescent="0.2">
      <c r="A1030" s="34"/>
      <c r="B1030" s="34"/>
      <c r="C1030" s="34"/>
      <c r="D1030" s="34"/>
      <c r="E1030" s="34"/>
      <c r="F1030" s="34"/>
      <c r="G1030" s="34"/>
      <c r="H1030" s="34"/>
      <c r="I1030" s="34"/>
      <c r="J1030" s="34"/>
      <c r="K1030" s="34"/>
      <c r="L1030" s="34"/>
      <c r="M1030" s="34"/>
      <c r="N1030" s="34"/>
      <c r="O1030" s="34"/>
    </row>
    <row r="1031" spans="1:15" customFormat="1" ht="15.75" customHeight="1" x14ac:dyDescent="0.2">
      <c r="A1031" s="34"/>
      <c r="B1031" s="34"/>
      <c r="C1031" s="34"/>
      <c r="D1031" s="34"/>
      <c r="E1031" s="34"/>
      <c r="F1031" s="34"/>
      <c r="G1031" s="34"/>
      <c r="H1031" s="34"/>
      <c r="I1031" s="34"/>
      <c r="J1031" s="34"/>
      <c r="K1031" s="34"/>
      <c r="L1031" s="34"/>
      <c r="M1031" s="34"/>
      <c r="N1031" s="34"/>
      <c r="O1031" s="34"/>
    </row>
    <row r="1032" spans="1:15" customFormat="1" ht="15.75" customHeight="1" x14ac:dyDescent="0.2">
      <c r="A1032" s="34"/>
      <c r="B1032" s="34"/>
      <c r="C1032" s="34"/>
      <c r="D1032" s="34"/>
      <c r="E1032" s="34"/>
      <c r="F1032" s="34"/>
      <c r="G1032" s="34"/>
      <c r="H1032" s="34"/>
      <c r="I1032" s="34"/>
      <c r="J1032" s="34"/>
      <c r="K1032" s="34"/>
      <c r="L1032" s="34"/>
      <c r="M1032" s="34"/>
      <c r="N1032" s="34"/>
      <c r="O1032" s="34"/>
    </row>
    <row r="1033" spans="1:15" customFormat="1" ht="15.75" customHeight="1" x14ac:dyDescent="0.2">
      <c r="A1033" s="34"/>
      <c r="B1033" s="34"/>
      <c r="C1033" s="34"/>
      <c r="D1033" s="34"/>
      <c r="E1033" s="34"/>
      <c r="F1033" s="34"/>
      <c r="G1033" s="34"/>
      <c r="H1033" s="34"/>
      <c r="I1033" s="34"/>
      <c r="J1033" s="34"/>
      <c r="K1033" s="34"/>
      <c r="L1033" s="34"/>
      <c r="M1033" s="34"/>
      <c r="N1033" s="34"/>
      <c r="O1033" s="34"/>
    </row>
    <row r="1034" spans="1:15" customFormat="1" ht="15.75" customHeight="1" x14ac:dyDescent="0.2">
      <c r="A1034" s="34"/>
      <c r="B1034" s="34"/>
      <c r="C1034" s="34"/>
      <c r="D1034" s="34"/>
      <c r="E1034" s="34"/>
      <c r="F1034" s="34"/>
      <c r="G1034" s="34"/>
      <c r="H1034" s="34"/>
      <c r="I1034" s="34"/>
      <c r="J1034" s="34"/>
      <c r="K1034" s="34"/>
      <c r="L1034" s="34"/>
      <c r="M1034" s="34"/>
      <c r="N1034" s="34"/>
      <c r="O1034" s="34"/>
    </row>
    <row r="1035" spans="1:15" customFormat="1" ht="15.75" customHeight="1" x14ac:dyDescent="0.2">
      <c r="A1035" s="34"/>
      <c r="B1035" s="34"/>
      <c r="C1035" s="34"/>
      <c r="D1035" s="34"/>
      <c r="E1035" s="34"/>
      <c r="F1035" s="34"/>
      <c r="G1035" s="34"/>
      <c r="H1035" s="34"/>
      <c r="I1035" s="34"/>
      <c r="J1035" s="34"/>
      <c r="K1035" s="34"/>
      <c r="L1035" s="34"/>
      <c r="M1035" s="34"/>
      <c r="N1035" s="34"/>
      <c r="O1035" s="34"/>
    </row>
    <row r="1036" spans="1:15" customFormat="1" ht="15.75" customHeight="1" x14ac:dyDescent="0.2">
      <c r="A1036" s="34"/>
      <c r="B1036" s="34"/>
      <c r="C1036" s="34"/>
      <c r="D1036" s="34"/>
      <c r="E1036" s="34"/>
      <c r="F1036" s="34"/>
      <c r="G1036" s="34"/>
      <c r="H1036" s="34"/>
      <c r="I1036" s="34"/>
      <c r="J1036" s="34"/>
      <c r="K1036" s="34"/>
      <c r="L1036" s="34"/>
      <c r="M1036" s="34"/>
      <c r="N1036" s="34"/>
      <c r="O1036" s="34"/>
    </row>
    <row r="1037" spans="1:15" customFormat="1" ht="15.75" customHeight="1" x14ac:dyDescent="0.2">
      <c r="A1037" s="34"/>
      <c r="B1037" s="34"/>
      <c r="C1037" s="34"/>
      <c r="D1037" s="34"/>
      <c r="E1037" s="34"/>
      <c r="F1037" s="34"/>
      <c r="G1037" s="34"/>
      <c r="H1037" s="34"/>
      <c r="I1037" s="34"/>
      <c r="J1037" s="34"/>
      <c r="K1037" s="34"/>
      <c r="L1037" s="34"/>
      <c r="M1037" s="34"/>
      <c r="N1037" s="34"/>
      <c r="O1037" s="34"/>
    </row>
    <row r="1038" spans="1:15" customFormat="1" ht="15.75" customHeight="1" x14ac:dyDescent="0.2">
      <c r="A1038" s="34"/>
      <c r="B1038" s="34"/>
      <c r="C1038" s="34"/>
      <c r="D1038" s="34"/>
      <c r="E1038" s="34"/>
      <c r="F1038" s="34"/>
      <c r="G1038" s="34"/>
      <c r="H1038" s="34"/>
      <c r="I1038" s="34"/>
      <c r="J1038" s="34"/>
      <c r="K1038" s="34"/>
      <c r="L1038" s="34"/>
      <c r="M1038" s="34"/>
      <c r="N1038" s="34"/>
      <c r="O1038" s="34"/>
    </row>
    <row r="1039" spans="1:15" customFormat="1" ht="15.75" customHeight="1" x14ac:dyDescent="0.2">
      <c r="A1039" s="34"/>
      <c r="B1039" s="34"/>
      <c r="C1039" s="34"/>
      <c r="D1039" s="34"/>
      <c r="E1039" s="34"/>
      <c r="F1039" s="34"/>
      <c r="G1039" s="34"/>
      <c r="H1039" s="34"/>
      <c r="I1039" s="34"/>
      <c r="J1039" s="34"/>
      <c r="K1039" s="34"/>
      <c r="L1039" s="34"/>
      <c r="M1039" s="34"/>
      <c r="N1039" s="34"/>
      <c r="O1039" s="34"/>
    </row>
    <row r="1040" spans="1:15" customFormat="1" ht="15.75" customHeight="1" x14ac:dyDescent="0.2">
      <c r="A1040" s="34"/>
      <c r="B1040" s="34"/>
      <c r="C1040" s="34"/>
      <c r="D1040" s="34"/>
      <c r="E1040" s="34"/>
      <c r="F1040" s="34"/>
      <c r="G1040" s="34"/>
      <c r="H1040" s="34"/>
      <c r="I1040" s="34"/>
      <c r="J1040" s="34"/>
      <c r="K1040" s="34"/>
      <c r="L1040" s="34"/>
      <c r="M1040" s="34"/>
      <c r="N1040" s="34"/>
      <c r="O1040" s="34"/>
    </row>
    <row r="1041" spans="1:15" customFormat="1" ht="15.75" customHeight="1" x14ac:dyDescent="0.2">
      <c r="A1041" s="34"/>
      <c r="B1041" s="34"/>
      <c r="C1041" s="34"/>
      <c r="D1041" s="34"/>
      <c r="E1041" s="34"/>
      <c r="F1041" s="34"/>
      <c r="G1041" s="34"/>
      <c r="H1041" s="34"/>
      <c r="I1041" s="34"/>
      <c r="J1041" s="34"/>
      <c r="K1041" s="34"/>
      <c r="L1041" s="34"/>
      <c r="M1041" s="34"/>
      <c r="N1041" s="34"/>
      <c r="O1041" s="34"/>
    </row>
    <row r="1042" spans="1:15" customFormat="1" ht="15.75" customHeight="1" x14ac:dyDescent="0.2">
      <c r="A1042" s="34"/>
      <c r="B1042" s="34"/>
      <c r="C1042" s="34"/>
      <c r="D1042" s="34"/>
      <c r="E1042" s="34"/>
      <c r="F1042" s="34"/>
      <c r="G1042" s="34"/>
      <c r="H1042" s="34"/>
      <c r="I1042" s="34"/>
      <c r="J1042" s="34"/>
      <c r="K1042" s="34"/>
      <c r="L1042" s="34"/>
      <c r="M1042" s="34"/>
      <c r="N1042" s="34"/>
      <c r="O1042" s="34"/>
    </row>
    <row r="1043" spans="1:15" customFormat="1" ht="15.75" customHeight="1" x14ac:dyDescent="0.2">
      <c r="A1043" s="34"/>
      <c r="B1043" s="34"/>
      <c r="C1043" s="34"/>
      <c r="D1043" s="34"/>
      <c r="E1043" s="34"/>
      <c r="F1043" s="34"/>
      <c r="G1043" s="34"/>
      <c r="H1043" s="34"/>
      <c r="I1043" s="34"/>
      <c r="J1043" s="34"/>
      <c r="K1043" s="34"/>
      <c r="L1043" s="34"/>
      <c r="M1043" s="34"/>
      <c r="N1043" s="34"/>
      <c r="O1043" s="34"/>
    </row>
    <row r="1044" spans="1:15" customFormat="1" ht="15.75" customHeight="1" x14ac:dyDescent="0.2">
      <c r="A1044" s="34"/>
      <c r="B1044" s="34"/>
      <c r="C1044" s="34"/>
      <c r="D1044" s="34"/>
      <c r="E1044" s="34"/>
      <c r="F1044" s="34"/>
      <c r="G1044" s="34"/>
      <c r="H1044" s="34"/>
      <c r="I1044" s="34"/>
      <c r="J1044" s="34"/>
      <c r="K1044" s="34"/>
      <c r="L1044" s="34"/>
      <c r="M1044" s="34"/>
      <c r="N1044" s="34"/>
      <c r="O1044" s="34"/>
    </row>
    <row r="1045" spans="1:15" customFormat="1" ht="15.75" customHeight="1" x14ac:dyDescent="0.2">
      <c r="A1045" s="34"/>
      <c r="B1045" s="34"/>
      <c r="C1045" s="34"/>
      <c r="D1045" s="34"/>
      <c r="E1045" s="34"/>
      <c r="F1045" s="34"/>
      <c r="G1045" s="34"/>
      <c r="H1045" s="34"/>
      <c r="I1045" s="34"/>
      <c r="J1045" s="34"/>
      <c r="K1045" s="34"/>
      <c r="L1045" s="34"/>
      <c r="M1045" s="34"/>
      <c r="N1045" s="34"/>
      <c r="O1045" s="34"/>
    </row>
    <row r="1046" spans="1:15" customFormat="1" ht="15.75" customHeight="1" x14ac:dyDescent="0.2">
      <c r="A1046" s="34"/>
      <c r="B1046" s="34"/>
      <c r="C1046" s="34"/>
      <c r="D1046" s="34"/>
      <c r="E1046" s="34"/>
      <c r="F1046" s="34"/>
      <c r="G1046" s="34"/>
      <c r="H1046" s="34"/>
      <c r="I1046" s="34"/>
      <c r="J1046" s="34"/>
      <c r="K1046" s="34"/>
      <c r="L1046" s="34"/>
      <c r="M1046" s="34"/>
      <c r="N1046" s="34"/>
      <c r="O1046" s="34"/>
    </row>
    <row r="1047" spans="1:15" customFormat="1" ht="15.75" customHeight="1" x14ac:dyDescent="0.2">
      <c r="A1047" s="34"/>
      <c r="B1047" s="34"/>
      <c r="C1047" s="34"/>
      <c r="D1047" s="34"/>
      <c r="E1047" s="34"/>
      <c r="F1047" s="34"/>
      <c r="G1047" s="34"/>
      <c r="H1047" s="34"/>
      <c r="I1047" s="34"/>
      <c r="J1047" s="34"/>
      <c r="K1047" s="34"/>
      <c r="L1047" s="34"/>
      <c r="M1047" s="34"/>
      <c r="N1047" s="34"/>
      <c r="O1047" s="34"/>
    </row>
    <row r="1048" spans="1:15" customFormat="1" ht="15.75" customHeight="1" x14ac:dyDescent="0.2">
      <c r="A1048" s="34"/>
      <c r="B1048" s="34"/>
      <c r="C1048" s="34"/>
      <c r="D1048" s="34"/>
      <c r="E1048" s="34"/>
      <c r="F1048" s="34"/>
      <c r="G1048" s="34"/>
      <c r="H1048" s="34"/>
      <c r="I1048" s="34"/>
      <c r="J1048" s="34"/>
      <c r="K1048" s="34"/>
      <c r="L1048" s="34"/>
      <c r="M1048" s="34"/>
      <c r="N1048" s="34"/>
      <c r="O1048" s="34"/>
    </row>
    <row r="1049" spans="1:15" customFormat="1" ht="15.75" customHeight="1" x14ac:dyDescent="0.2">
      <c r="A1049" s="34"/>
      <c r="B1049" s="34"/>
      <c r="C1049" s="34"/>
      <c r="D1049" s="34"/>
      <c r="E1049" s="34"/>
      <c r="F1049" s="34"/>
      <c r="G1049" s="34"/>
      <c r="H1049" s="34"/>
      <c r="I1049" s="34"/>
      <c r="J1049" s="34"/>
      <c r="K1049" s="34"/>
      <c r="L1049" s="34"/>
      <c r="M1049" s="34"/>
      <c r="N1049" s="34"/>
      <c r="O1049" s="34"/>
    </row>
    <row r="1050" spans="1:15" customFormat="1" ht="15.75" customHeight="1" x14ac:dyDescent="0.2">
      <c r="A1050" s="34"/>
      <c r="B1050" s="34"/>
      <c r="C1050" s="34"/>
      <c r="D1050" s="34"/>
      <c r="E1050" s="34"/>
      <c r="F1050" s="34"/>
      <c r="G1050" s="34"/>
      <c r="H1050" s="34"/>
      <c r="I1050" s="34"/>
      <c r="J1050" s="34"/>
      <c r="K1050" s="34"/>
      <c r="L1050" s="34"/>
      <c r="M1050" s="34"/>
      <c r="N1050" s="34"/>
      <c r="O1050" s="34"/>
    </row>
    <row r="1051" spans="1:15" customFormat="1" ht="15.75" customHeight="1" x14ac:dyDescent="0.2">
      <c r="A1051" s="34"/>
      <c r="B1051" s="34"/>
      <c r="C1051" s="34"/>
      <c r="D1051" s="34"/>
      <c r="E1051" s="34"/>
      <c r="F1051" s="34"/>
      <c r="G1051" s="34"/>
      <c r="H1051" s="34"/>
      <c r="I1051" s="34"/>
      <c r="J1051" s="34"/>
      <c r="K1051" s="34"/>
      <c r="L1051" s="34"/>
      <c r="M1051" s="34"/>
      <c r="N1051" s="34"/>
      <c r="O1051" s="34"/>
    </row>
    <row r="1052" spans="1:15" customFormat="1" ht="15.75" customHeight="1" x14ac:dyDescent="0.2">
      <c r="A1052" s="34"/>
      <c r="B1052" s="34"/>
      <c r="C1052" s="34"/>
      <c r="D1052" s="34"/>
      <c r="E1052" s="34"/>
      <c r="F1052" s="34"/>
      <c r="G1052" s="34"/>
      <c r="H1052" s="34"/>
      <c r="I1052" s="34"/>
      <c r="J1052" s="34"/>
      <c r="K1052" s="34"/>
      <c r="L1052" s="34"/>
      <c r="M1052" s="34"/>
      <c r="N1052" s="34"/>
      <c r="O1052" s="34"/>
    </row>
    <row r="1053" spans="1:15" customFormat="1" ht="15.75" customHeight="1" x14ac:dyDescent="0.2">
      <c r="A1053" s="34"/>
      <c r="B1053" s="34"/>
      <c r="C1053" s="34"/>
      <c r="D1053" s="34"/>
      <c r="E1053" s="34"/>
      <c r="F1053" s="34"/>
      <c r="G1053" s="34"/>
      <c r="H1053" s="34"/>
      <c r="I1053" s="34"/>
      <c r="J1053" s="34"/>
      <c r="K1053" s="34"/>
      <c r="L1053" s="34"/>
      <c r="M1053" s="34"/>
      <c r="N1053" s="34"/>
      <c r="O1053" s="34"/>
    </row>
    <row r="1054" spans="1:15" customFormat="1" ht="15.75" customHeight="1" x14ac:dyDescent="0.2">
      <c r="A1054" s="34"/>
      <c r="B1054" s="34"/>
      <c r="C1054" s="34"/>
      <c r="D1054" s="34"/>
      <c r="E1054" s="34"/>
      <c r="F1054" s="34"/>
      <c r="G1054" s="34"/>
      <c r="H1054" s="34"/>
      <c r="I1054" s="34"/>
      <c r="J1054" s="34"/>
      <c r="K1054" s="34"/>
      <c r="L1054" s="34"/>
      <c r="M1054" s="34"/>
      <c r="N1054" s="34"/>
      <c r="O1054" s="34"/>
    </row>
    <row r="1055" spans="1:15" customFormat="1" ht="15.75" customHeight="1" x14ac:dyDescent="0.2">
      <c r="A1055" s="34"/>
      <c r="B1055" s="34"/>
      <c r="C1055" s="34"/>
      <c r="D1055" s="34"/>
      <c r="E1055" s="34"/>
      <c r="F1055" s="34"/>
      <c r="G1055" s="34"/>
      <c r="H1055" s="34"/>
      <c r="I1055" s="34"/>
      <c r="J1055" s="34"/>
      <c r="K1055" s="34"/>
      <c r="L1055" s="34"/>
      <c r="M1055" s="34"/>
      <c r="N1055" s="34"/>
      <c r="O1055" s="34"/>
    </row>
    <row r="1056" spans="1:15" customFormat="1" ht="15.75" customHeight="1" x14ac:dyDescent="0.2">
      <c r="A1056" s="34"/>
      <c r="B1056" s="34"/>
      <c r="C1056" s="34"/>
      <c r="D1056" s="34"/>
      <c r="E1056" s="34"/>
      <c r="F1056" s="34"/>
      <c r="G1056" s="34"/>
      <c r="H1056" s="34"/>
      <c r="I1056" s="34"/>
      <c r="J1056" s="34"/>
      <c r="K1056" s="34"/>
      <c r="L1056" s="34"/>
      <c r="M1056" s="34"/>
      <c r="N1056" s="34"/>
      <c r="O1056" s="34"/>
    </row>
    <row r="1057" spans="1:15" customFormat="1" ht="15.75" customHeight="1" x14ac:dyDescent="0.2">
      <c r="A1057" s="34"/>
      <c r="B1057" s="34"/>
      <c r="C1057" s="34"/>
      <c r="D1057" s="34"/>
      <c r="E1057" s="34"/>
      <c r="F1057" s="34"/>
      <c r="G1057" s="34"/>
      <c r="H1057" s="34"/>
      <c r="I1057" s="34"/>
      <c r="J1057" s="34"/>
      <c r="K1057" s="34"/>
      <c r="L1057" s="34"/>
      <c r="M1057" s="34"/>
      <c r="N1057" s="34"/>
      <c r="O1057" s="34"/>
    </row>
    <row r="1058" spans="1:15" customFormat="1" ht="15.75" customHeight="1" x14ac:dyDescent="0.2">
      <c r="A1058" s="34"/>
      <c r="B1058" s="34"/>
      <c r="C1058" s="34"/>
      <c r="D1058" s="34"/>
      <c r="E1058" s="34"/>
      <c r="F1058" s="34"/>
      <c r="G1058" s="34"/>
      <c r="H1058" s="34"/>
      <c r="I1058" s="34"/>
      <c r="J1058" s="34"/>
      <c r="K1058" s="34"/>
      <c r="L1058" s="34"/>
      <c r="M1058" s="34"/>
      <c r="N1058" s="34"/>
      <c r="O1058" s="34"/>
    </row>
    <row r="1059" spans="1:15" customFormat="1" ht="15.75" customHeight="1" x14ac:dyDescent="0.2">
      <c r="A1059" s="34"/>
      <c r="B1059" s="34"/>
      <c r="C1059" s="34"/>
      <c r="D1059" s="34"/>
      <c r="E1059" s="34"/>
      <c r="F1059" s="34"/>
      <c r="G1059" s="34"/>
      <c r="H1059" s="34"/>
      <c r="I1059" s="34"/>
      <c r="J1059" s="34"/>
      <c r="K1059" s="34"/>
      <c r="L1059" s="34"/>
      <c r="M1059" s="34"/>
      <c r="N1059" s="34"/>
      <c r="O1059" s="34"/>
    </row>
    <row r="1060" spans="1:15" customFormat="1" ht="15.75" customHeight="1" x14ac:dyDescent="0.2">
      <c r="A1060" s="34"/>
      <c r="B1060" s="34"/>
      <c r="C1060" s="34"/>
      <c r="D1060" s="34"/>
      <c r="E1060" s="34"/>
      <c r="F1060" s="34"/>
      <c r="G1060" s="34"/>
      <c r="H1060" s="34"/>
      <c r="I1060" s="34"/>
      <c r="J1060" s="34"/>
      <c r="K1060" s="34"/>
      <c r="L1060" s="34"/>
      <c r="M1060" s="34"/>
      <c r="N1060" s="34"/>
      <c r="O1060" s="34"/>
    </row>
    <row r="1061" spans="1:15" customFormat="1" ht="15.75" customHeight="1" x14ac:dyDescent="0.2">
      <c r="A1061" s="34"/>
      <c r="B1061" s="34"/>
      <c r="C1061" s="34"/>
      <c r="D1061" s="34"/>
      <c r="E1061" s="34"/>
      <c r="F1061" s="34"/>
      <c r="G1061" s="34"/>
      <c r="H1061" s="34"/>
      <c r="I1061" s="34"/>
      <c r="J1061" s="34"/>
      <c r="K1061" s="34"/>
      <c r="L1061" s="34"/>
      <c r="M1061" s="34"/>
      <c r="N1061" s="34"/>
      <c r="O1061" s="34"/>
    </row>
    <row r="1062" spans="1:15" customFormat="1" ht="15.75" customHeight="1" x14ac:dyDescent="0.2">
      <c r="A1062" s="34"/>
      <c r="B1062" s="34"/>
      <c r="C1062" s="34"/>
      <c r="D1062" s="34"/>
      <c r="E1062" s="34"/>
      <c r="F1062" s="34"/>
      <c r="G1062" s="34"/>
      <c r="H1062" s="34"/>
      <c r="I1062" s="34"/>
      <c r="J1062" s="34"/>
      <c r="K1062" s="34"/>
      <c r="L1062" s="34"/>
      <c r="M1062" s="34"/>
      <c r="N1062" s="34"/>
      <c r="O1062" s="34"/>
    </row>
    <row r="1063" spans="1:15" customFormat="1" ht="15.75" customHeight="1" x14ac:dyDescent="0.2">
      <c r="A1063" s="34"/>
      <c r="B1063" s="34"/>
      <c r="C1063" s="34"/>
      <c r="D1063" s="34"/>
      <c r="E1063" s="34"/>
      <c r="F1063" s="34"/>
      <c r="G1063" s="34"/>
      <c r="H1063" s="34"/>
      <c r="I1063" s="34"/>
      <c r="J1063" s="34"/>
      <c r="K1063" s="34"/>
      <c r="L1063" s="34"/>
      <c r="M1063" s="34"/>
      <c r="N1063" s="34"/>
      <c r="O1063" s="34"/>
    </row>
    <row r="1064" spans="1:15" customFormat="1" ht="15.75" customHeight="1" x14ac:dyDescent="0.2">
      <c r="A1064" s="34"/>
      <c r="B1064" s="34"/>
      <c r="C1064" s="34"/>
      <c r="D1064" s="34"/>
      <c r="E1064" s="34"/>
      <c r="F1064" s="34"/>
      <c r="G1064" s="34"/>
      <c r="H1064" s="34"/>
      <c r="I1064" s="34"/>
      <c r="J1064" s="34"/>
      <c r="K1064" s="34"/>
      <c r="L1064" s="34"/>
      <c r="M1064" s="34"/>
      <c r="N1064" s="34"/>
      <c r="O1064" s="34"/>
    </row>
    <row r="1065" spans="1:15" customFormat="1" ht="15.75" customHeight="1" x14ac:dyDescent="0.2">
      <c r="A1065" s="34"/>
      <c r="B1065" s="34"/>
      <c r="C1065" s="34"/>
      <c r="D1065" s="34"/>
      <c r="E1065" s="34"/>
      <c r="F1065" s="34"/>
      <c r="G1065" s="34"/>
      <c r="H1065" s="34"/>
      <c r="I1065" s="34"/>
      <c r="J1065" s="34"/>
      <c r="K1065" s="34"/>
      <c r="L1065" s="34"/>
      <c r="M1065" s="34"/>
      <c r="N1065" s="34"/>
      <c r="O1065" s="34"/>
    </row>
    <row r="1066" spans="1:15" customFormat="1" ht="15.75" customHeight="1" x14ac:dyDescent="0.2">
      <c r="A1066" s="34"/>
      <c r="B1066" s="34"/>
      <c r="C1066" s="34"/>
      <c r="D1066" s="34"/>
      <c r="E1066" s="34"/>
      <c r="F1066" s="34"/>
      <c r="G1066" s="34"/>
      <c r="H1066" s="34"/>
      <c r="I1066" s="34"/>
      <c r="J1066" s="34"/>
      <c r="K1066" s="34"/>
      <c r="L1066" s="34"/>
      <c r="M1066" s="34"/>
      <c r="N1066" s="34"/>
      <c r="O1066" s="34"/>
    </row>
    <row r="1067" spans="1:15" customFormat="1" ht="15.75" customHeight="1" x14ac:dyDescent="0.2">
      <c r="A1067" s="34"/>
      <c r="B1067" s="34"/>
      <c r="C1067" s="34"/>
      <c r="D1067" s="34"/>
      <c r="E1067" s="34"/>
      <c r="F1067" s="34"/>
      <c r="G1067" s="34"/>
      <c r="H1067" s="34"/>
      <c r="I1067" s="34"/>
      <c r="J1067" s="34"/>
      <c r="K1067" s="34"/>
      <c r="L1067" s="34"/>
      <c r="M1067" s="34"/>
      <c r="N1067" s="34"/>
      <c r="O1067" s="34"/>
    </row>
    <row r="1068" spans="1:15" customFormat="1" ht="15.75" customHeight="1" x14ac:dyDescent="0.2">
      <c r="A1068" s="34"/>
      <c r="B1068" s="34"/>
      <c r="C1068" s="34"/>
      <c r="D1068" s="34"/>
      <c r="E1068" s="34"/>
      <c r="F1068" s="34"/>
      <c r="G1068" s="34"/>
      <c r="H1068" s="34"/>
      <c r="I1068" s="34"/>
      <c r="J1068" s="34"/>
      <c r="K1068" s="34"/>
      <c r="L1068" s="34"/>
      <c r="M1068" s="34"/>
      <c r="N1068" s="34"/>
      <c r="O1068" s="34"/>
    </row>
    <row r="1069" spans="1:15" customFormat="1" ht="15.75" customHeight="1" x14ac:dyDescent="0.2">
      <c r="A1069" s="34"/>
      <c r="B1069" s="34"/>
      <c r="C1069" s="34"/>
      <c r="D1069" s="34"/>
      <c r="E1069" s="34"/>
      <c r="F1069" s="34"/>
      <c r="G1069" s="34"/>
      <c r="H1069" s="34"/>
      <c r="I1069" s="34"/>
      <c r="J1069" s="34"/>
      <c r="K1069" s="34"/>
      <c r="L1069" s="34"/>
      <c r="M1069" s="34"/>
      <c r="N1069" s="34"/>
      <c r="O1069" s="34"/>
    </row>
    <row r="1070" spans="1:15" customFormat="1" ht="15.75" customHeight="1" x14ac:dyDescent="0.2">
      <c r="A1070" s="34"/>
      <c r="B1070" s="34"/>
      <c r="C1070" s="34"/>
      <c r="D1070" s="34"/>
      <c r="E1070" s="34"/>
      <c r="F1070" s="34"/>
      <c r="G1070" s="34"/>
      <c r="H1070" s="34"/>
      <c r="I1070" s="34"/>
      <c r="J1070" s="34"/>
      <c r="K1070" s="34"/>
      <c r="L1070" s="34"/>
      <c r="M1070" s="34"/>
      <c r="N1070" s="34"/>
      <c r="O1070" s="34"/>
    </row>
    <row r="1071" spans="1:15" customFormat="1" ht="15.75" customHeight="1" x14ac:dyDescent="0.2">
      <c r="A1071" s="34"/>
      <c r="B1071" s="34"/>
      <c r="C1071" s="34"/>
      <c r="D1071" s="34"/>
      <c r="E1071" s="34"/>
      <c r="F1071" s="34"/>
      <c r="G1071" s="34"/>
      <c r="H1071" s="34"/>
      <c r="I1071" s="34"/>
      <c r="J1071" s="34"/>
      <c r="K1071" s="34"/>
      <c r="L1071" s="34"/>
      <c r="M1071" s="34"/>
      <c r="N1071" s="34"/>
      <c r="O1071" s="34"/>
    </row>
    <row r="1072" spans="1:15" customFormat="1" ht="15.75" customHeight="1" x14ac:dyDescent="0.2">
      <c r="A1072" s="34"/>
      <c r="B1072" s="34"/>
      <c r="C1072" s="34"/>
      <c r="D1072" s="34"/>
      <c r="E1072" s="34"/>
      <c r="F1072" s="34"/>
      <c r="G1072" s="34"/>
      <c r="H1072" s="34"/>
      <c r="I1072" s="34"/>
      <c r="J1072" s="34"/>
      <c r="K1072" s="34"/>
      <c r="L1072" s="34"/>
      <c r="M1072" s="34"/>
      <c r="N1072" s="34"/>
      <c r="O1072" s="34"/>
    </row>
    <row r="1073" spans="1:15" customFormat="1" ht="15.75" customHeight="1" x14ac:dyDescent="0.2">
      <c r="A1073" s="34"/>
      <c r="B1073" s="34"/>
      <c r="C1073" s="34"/>
      <c r="D1073" s="34"/>
      <c r="E1073" s="34"/>
      <c r="F1073" s="34"/>
      <c r="G1073" s="34"/>
      <c r="H1073" s="34"/>
      <c r="I1073" s="34"/>
      <c r="J1073" s="34"/>
      <c r="K1073" s="34"/>
      <c r="L1073" s="34"/>
      <c r="M1073" s="34"/>
      <c r="N1073" s="34"/>
      <c r="O1073" s="34"/>
    </row>
    <row r="1074" spans="1:15" customFormat="1" ht="15.75" customHeight="1" x14ac:dyDescent="0.2">
      <c r="A1074" s="34"/>
      <c r="B1074" s="34"/>
      <c r="C1074" s="34"/>
      <c r="D1074" s="34"/>
      <c r="E1074" s="34"/>
      <c r="F1074" s="34"/>
      <c r="G1074" s="34"/>
      <c r="H1074" s="34"/>
      <c r="I1074" s="34"/>
      <c r="J1074" s="34"/>
      <c r="K1074" s="34"/>
      <c r="L1074" s="34"/>
      <c r="M1074" s="34"/>
      <c r="N1074" s="34"/>
      <c r="O1074" s="34"/>
    </row>
    <row r="1075" spans="1:15" customFormat="1" ht="15.75" customHeight="1" x14ac:dyDescent="0.2">
      <c r="A1075" s="34"/>
      <c r="B1075" s="34"/>
      <c r="C1075" s="34"/>
      <c r="D1075" s="34"/>
      <c r="E1075" s="34"/>
      <c r="F1075" s="34"/>
      <c r="G1075" s="34"/>
      <c r="H1075" s="34"/>
      <c r="I1075" s="34"/>
      <c r="J1075" s="34"/>
      <c r="K1075" s="34"/>
      <c r="L1075" s="34"/>
      <c r="M1075" s="34"/>
      <c r="N1075" s="34"/>
      <c r="O1075" s="34"/>
    </row>
    <row r="1076" spans="1:15" customFormat="1" ht="15.75" customHeight="1" x14ac:dyDescent="0.2">
      <c r="A1076" s="34"/>
      <c r="B1076" s="34"/>
      <c r="C1076" s="34"/>
      <c r="D1076" s="34"/>
      <c r="E1076" s="34"/>
      <c r="F1076" s="34"/>
      <c r="G1076" s="34"/>
      <c r="H1076" s="34"/>
      <c r="I1076" s="34"/>
      <c r="J1076" s="34"/>
      <c r="K1076" s="34"/>
      <c r="L1076" s="34"/>
      <c r="M1076" s="34"/>
      <c r="N1076" s="34"/>
      <c r="O1076" s="34"/>
    </row>
    <row r="1077" spans="1:15" customFormat="1" ht="15.75" customHeight="1" x14ac:dyDescent="0.2">
      <c r="A1077" s="34"/>
      <c r="B1077" s="34"/>
      <c r="C1077" s="34"/>
      <c r="D1077" s="34"/>
      <c r="E1077" s="34"/>
      <c r="F1077" s="34"/>
      <c r="G1077" s="34"/>
      <c r="H1077" s="34"/>
      <c r="I1077" s="34"/>
      <c r="J1077" s="34"/>
      <c r="K1077" s="34"/>
      <c r="L1077" s="34"/>
      <c r="M1077" s="34"/>
      <c r="N1077" s="34"/>
      <c r="O1077" s="34"/>
    </row>
    <row r="1078" spans="1:15" customFormat="1" ht="15.75" customHeight="1" x14ac:dyDescent="0.2">
      <c r="A1078" s="34"/>
      <c r="B1078" s="34"/>
      <c r="C1078" s="34"/>
      <c r="D1078" s="34"/>
      <c r="E1078" s="34"/>
      <c r="F1078" s="34"/>
      <c r="G1078" s="34"/>
      <c r="H1078" s="34"/>
      <c r="I1078" s="34"/>
      <c r="J1078" s="34"/>
      <c r="K1078" s="34"/>
      <c r="L1078" s="34"/>
      <c r="M1078" s="34"/>
      <c r="N1078" s="34"/>
      <c r="O1078" s="34"/>
    </row>
    <row r="1079" spans="1:15" customFormat="1" ht="15.75" customHeight="1" x14ac:dyDescent="0.2">
      <c r="A1079" s="34"/>
      <c r="B1079" s="34"/>
      <c r="C1079" s="34"/>
      <c r="D1079" s="34"/>
      <c r="E1079" s="34"/>
      <c r="F1079" s="34"/>
      <c r="G1079" s="34"/>
      <c r="H1079" s="34"/>
      <c r="I1079" s="34"/>
      <c r="J1079" s="34"/>
      <c r="K1079" s="34"/>
      <c r="L1079" s="34"/>
      <c r="M1079" s="34"/>
      <c r="N1079" s="34"/>
      <c r="O1079" s="34"/>
    </row>
    <row r="1080" spans="1:15" customFormat="1" ht="15.75" customHeight="1" x14ac:dyDescent="0.2">
      <c r="A1080" s="34"/>
      <c r="B1080" s="34"/>
      <c r="C1080" s="34"/>
      <c r="D1080" s="34"/>
      <c r="E1080" s="34"/>
      <c r="F1080" s="34"/>
      <c r="G1080" s="34"/>
      <c r="H1080" s="34"/>
      <c r="I1080" s="34"/>
      <c r="J1080" s="34"/>
      <c r="K1080" s="34"/>
      <c r="L1080" s="34"/>
      <c r="M1080" s="34"/>
      <c r="N1080" s="34"/>
      <c r="O1080" s="34"/>
    </row>
    <row r="1081" spans="1:15" customFormat="1" ht="15.75" customHeight="1" x14ac:dyDescent="0.2">
      <c r="A1081" s="34"/>
      <c r="B1081" s="34"/>
      <c r="C1081" s="34"/>
      <c r="D1081" s="34"/>
      <c r="E1081" s="34"/>
      <c r="F1081" s="34"/>
      <c r="G1081" s="34"/>
      <c r="H1081" s="34"/>
      <c r="I1081" s="34"/>
      <c r="J1081" s="34"/>
      <c r="K1081" s="34"/>
      <c r="L1081" s="34"/>
      <c r="M1081" s="34"/>
      <c r="N1081" s="34"/>
      <c r="O1081" s="34"/>
    </row>
    <row r="1082" spans="1:15" customFormat="1" ht="15.75" customHeight="1" x14ac:dyDescent="0.2">
      <c r="A1082" s="34"/>
      <c r="B1082" s="34"/>
      <c r="C1082" s="34"/>
      <c r="D1082" s="34"/>
      <c r="E1082" s="34"/>
      <c r="F1082" s="34"/>
      <c r="G1082" s="34"/>
      <c r="H1082" s="34"/>
      <c r="I1082" s="34"/>
      <c r="J1082" s="34"/>
      <c r="K1082" s="34"/>
      <c r="L1082" s="34"/>
      <c r="M1082" s="34"/>
      <c r="N1082" s="34"/>
      <c r="O1082" s="34"/>
    </row>
    <row r="1083" spans="1:15" customFormat="1" ht="15.75" customHeight="1" x14ac:dyDescent="0.2">
      <c r="A1083" s="34"/>
      <c r="B1083" s="34"/>
      <c r="C1083" s="34"/>
      <c r="D1083" s="34"/>
      <c r="E1083" s="34"/>
      <c r="F1083" s="34"/>
      <c r="G1083" s="34"/>
      <c r="H1083" s="34"/>
      <c r="I1083" s="34"/>
      <c r="J1083" s="34"/>
      <c r="K1083" s="34"/>
      <c r="L1083" s="34"/>
      <c r="M1083" s="34"/>
      <c r="N1083" s="34"/>
      <c r="O1083" s="34"/>
    </row>
    <row r="1084" spans="1:15" customFormat="1" ht="15.75" customHeight="1" x14ac:dyDescent="0.2">
      <c r="A1084" s="34"/>
      <c r="B1084" s="34"/>
      <c r="C1084" s="34"/>
      <c r="D1084" s="34"/>
      <c r="E1084" s="34"/>
      <c r="F1084" s="34"/>
      <c r="G1084" s="34"/>
      <c r="H1084" s="34"/>
      <c r="I1084" s="34"/>
      <c r="J1084" s="34"/>
      <c r="K1084" s="34"/>
      <c r="L1084" s="34"/>
      <c r="M1084" s="34"/>
      <c r="N1084" s="34"/>
      <c r="O1084" s="34"/>
    </row>
    <row r="1085" spans="1:15" customFormat="1" ht="15.75" customHeight="1" x14ac:dyDescent="0.2">
      <c r="A1085" s="34"/>
      <c r="B1085" s="34"/>
      <c r="C1085" s="34"/>
      <c r="D1085" s="34"/>
      <c r="E1085" s="34"/>
      <c r="F1085" s="34"/>
      <c r="G1085" s="34"/>
      <c r="H1085" s="34"/>
      <c r="I1085" s="34"/>
      <c r="J1085" s="34"/>
      <c r="K1085" s="34"/>
      <c r="L1085" s="34"/>
      <c r="M1085" s="34"/>
      <c r="N1085" s="34"/>
      <c r="O1085" s="34"/>
    </row>
    <row r="1086" spans="1:15" customFormat="1" ht="15.75" customHeight="1" x14ac:dyDescent="0.2">
      <c r="A1086" s="34"/>
      <c r="B1086" s="34"/>
      <c r="C1086" s="34"/>
      <c r="D1086" s="34"/>
      <c r="E1086" s="34"/>
      <c r="F1086" s="34"/>
      <c r="G1086" s="34"/>
      <c r="H1086" s="34"/>
      <c r="I1086" s="34"/>
      <c r="J1086" s="34"/>
      <c r="K1086" s="34"/>
      <c r="L1086" s="34"/>
      <c r="M1086" s="34"/>
      <c r="N1086" s="34"/>
      <c r="O1086" s="34"/>
    </row>
    <row r="1087" spans="1:15" customFormat="1" ht="15.75" customHeight="1" x14ac:dyDescent="0.2">
      <c r="A1087" s="34"/>
      <c r="B1087" s="34"/>
      <c r="C1087" s="34"/>
      <c r="D1087" s="34"/>
      <c r="E1087" s="34"/>
      <c r="F1087" s="34"/>
      <c r="G1087" s="34"/>
      <c r="H1087" s="34"/>
      <c r="I1087" s="34"/>
      <c r="J1087" s="34"/>
      <c r="K1087" s="34"/>
      <c r="L1087" s="34"/>
      <c r="M1087" s="34"/>
      <c r="N1087" s="34"/>
      <c r="O1087" s="34"/>
    </row>
    <row r="1088" spans="1:15" customFormat="1" ht="15.75" customHeight="1" x14ac:dyDescent="0.2">
      <c r="A1088" s="34"/>
      <c r="B1088" s="34"/>
      <c r="C1088" s="34"/>
      <c r="D1088" s="34"/>
      <c r="E1088" s="34"/>
      <c r="F1088" s="34"/>
      <c r="G1088" s="34"/>
      <c r="H1088" s="34"/>
      <c r="I1088" s="34"/>
      <c r="J1088" s="34"/>
      <c r="K1088" s="34"/>
      <c r="L1088" s="34"/>
      <c r="M1088" s="34"/>
      <c r="N1088" s="34"/>
      <c r="O1088" s="34"/>
    </row>
    <row r="1089" spans="1:15" customFormat="1" ht="15.75" customHeight="1" x14ac:dyDescent="0.2">
      <c r="A1089" s="34"/>
      <c r="B1089" s="34"/>
      <c r="C1089" s="34"/>
      <c r="D1089" s="34"/>
      <c r="E1089" s="34"/>
      <c r="F1089" s="34"/>
      <c r="G1089" s="34"/>
      <c r="H1089" s="34"/>
      <c r="I1089" s="34"/>
      <c r="J1089" s="34"/>
      <c r="K1089" s="34"/>
      <c r="L1089" s="34"/>
      <c r="M1089" s="34"/>
      <c r="N1089" s="34"/>
      <c r="O1089" s="34"/>
    </row>
    <row r="1090" spans="1:15" customFormat="1" ht="15.75" customHeight="1" x14ac:dyDescent="0.2">
      <c r="A1090" s="34"/>
      <c r="B1090" s="34"/>
      <c r="C1090" s="34"/>
      <c r="D1090" s="34"/>
      <c r="E1090" s="34"/>
      <c r="F1090" s="34"/>
      <c r="G1090" s="34"/>
      <c r="H1090" s="34"/>
      <c r="I1090" s="34"/>
      <c r="J1090" s="34"/>
      <c r="K1090" s="34"/>
      <c r="L1090" s="34"/>
      <c r="M1090" s="34"/>
      <c r="N1090" s="34"/>
      <c r="O1090" s="34"/>
    </row>
    <row r="1091" spans="1:15" customFormat="1" ht="15.75" customHeight="1" x14ac:dyDescent="0.2">
      <c r="A1091" s="34"/>
      <c r="B1091" s="34"/>
      <c r="C1091" s="34"/>
      <c r="D1091" s="34"/>
      <c r="E1091" s="34"/>
      <c r="F1091" s="34"/>
      <c r="G1091" s="34"/>
      <c r="H1091" s="34"/>
      <c r="I1091" s="34"/>
      <c r="J1091" s="34"/>
      <c r="K1091" s="34"/>
      <c r="L1091" s="34"/>
      <c r="M1091" s="34"/>
      <c r="N1091" s="34"/>
      <c r="O1091" s="34"/>
    </row>
    <row r="1092" spans="1:15" customFormat="1" ht="15.75" customHeight="1" x14ac:dyDescent="0.2">
      <c r="A1092" s="34"/>
      <c r="B1092" s="34"/>
      <c r="C1092" s="34"/>
      <c r="D1092" s="34"/>
      <c r="E1092" s="34"/>
      <c r="F1092" s="34"/>
      <c r="G1092" s="34"/>
      <c r="H1092" s="34"/>
      <c r="I1092" s="34"/>
      <c r="J1092" s="34"/>
      <c r="K1092" s="34"/>
      <c r="L1092" s="34"/>
      <c r="M1092" s="34"/>
      <c r="N1092" s="34"/>
      <c r="O1092" s="34"/>
    </row>
    <row r="1093" spans="1:15" customFormat="1" ht="15.75" customHeight="1" x14ac:dyDescent="0.2">
      <c r="A1093" s="34"/>
      <c r="B1093" s="34"/>
      <c r="C1093" s="34"/>
      <c r="D1093" s="34"/>
      <c r="E1093" s="34"/>
      <c r="F1093" s="34"/>
      <c r="G1093" s="34"/>
      <c r="H1093" s="34"/>
      <c r="I1093" s="34"/>
      <c r="J1093" s="34"/>
      <c r="K1093" s="34"/>
      <c r="L1093" s="34"/>
      <c r="M1093" s="34"/>
      <c r="N1093" s="34"/>
      <c r="O1093" s="34"/>
    </row>
    <row r="1094" spans="1:15" customFormat="1" ht="15.75" customHeight="1" x14ac:dyDescent="0.2">
      <c r="A1094" s="34"/>
      <c r="B1094" s="34"/>
      <c r="C1094" s="34"/>
      <c r="D1094" s="34"/>
      <c r="E1094" s="34"/>
      <c r="F1094" s="34"/>
      <c r="G1094" s="34"/>
      <c r="H1094" s="34"/>
      <c r="I1094" s="34"/>
      <c r="J1094" s="34"/>
      <c r="K1094" s="34"/>
      <c r="L1094" s="34"/>
      <c r="M1094" s="34"/>
      <c r="N1094" s="34"/>
      <c r="O1094" s="34"/>
    </row>
    <row r="1095" spans="1:15" customFormat="1" ht="15.75" customHeight="1" x14ac:dyDescent="0.2">
      <c r="A1095" s="34"/>
      <c r="B1095" s="34"/>
      <c r="C1095" s="34"/>
      <c r="D1095" s="34"/>
      <c r="E1095" s="34"/>
      <c r="F1095" s="34"/>
      <c r="G1095" s="34"/>
      <c r="H1095" s="34"/>
      <c r="I1095" s="34"/>
      <c r="J1095" s="34"/>
      <c r="K1095" s="34"/>
      <c r="L1095" s="34"/>
      <c r="M1095" s="34"/>
      <c r="N1095" s="34"/>
      <c r="O1095" s="34"/>
    </row>
    <row r="1096" spans="1:15" customFormat="1" ht="15.75" customHeight="1" x14ac:dyDescent="0.2">
      <c r="A1096" s="34"/>
      <c r="B1096" s="34"/>
      <c r="C1096" s="34"/>
      <c r="D1096" s="34"/>
      <c r="E1096" s="34"/>
      <c r="F1096" s="34"/>
      <c r="G1096" s="34"/>
      <c r="H1096" s="34"/>
      <c r="I1096" s="34"/>
      <c r="J1096" s="34"/>
      <c r="K1096" s="34"/>
      <c r="L1096" s="34"/>
      <c r="M1096" s="34"/>
      <c r="N1096" s="34"/>
      <c r="O1096" s="34"/>
    </row>
    <row r="1097" spans="1:15" customFormat="1" ht="15.75" customHeight="1" x14ac:dyDescent="0.2">
      <c r="A1097" s="34"/>
      <c r="B1097" s="34"/>
      <c r="C1097" s="34"/>
      <c r="D1097" s="34"/>
      <c r="E1097" s="34"/>
      <c r="F1097" s="34"/>
      <c r="G1097" s="34"/>
      <c r="H1097" s="34"/>
      <c r="I1097" s="34"/>
      <c r="J1097" s="34"/>
      <c r="K1097" s="34"/>
      <c r="L1097" s="34"/>
      <c r="M1097" s="34"/>
      <c r="N1097" s="34"/>
      <c r="O1097" s="34"/>
    </row>
    <row r="1098" spans="1:15" customFormat="1" ht="15.75" customHeight="1" x14ac:dyDescent="0.2">
      <c r="A1098" s="34"/>
      <c r="B1098" s="34"/>
      <c r="C1098" s="34"/>
      <c r="D1098" s="34"/>
      <c r="E1098" s="34"/>
      <c r="F1098" s="34"/>
      <c r="G1098" s="34"/>
      <c r="H1098" s="34"/>
      <c r="I1098" s="34"/>
      <c r="J1098" s="34"/>
      <c r="K1098" s="34"/>
      <c r="L1098" s="34"/>
      <c r="M1098" s="34"/>
      <c r="N1098" s="34"/>
      <c r="O1098" s="34"/>
    </row>
    <row r="1099" spans="1:15" customFormat="1" ht="15.75" customHeight="1" x14ac:dyDescent="0.2">
      <c r="A1099" s="34"/>
      <c r="B1099" s="34"/>
      <c r="C1099" s="34"/>
      <c r="D1099" s="34"/>
      <c r="E1099" s="34"/>
      <c r="F1099" s="34"/>
      <c r="G1099" s="34"/>
      <c r="H1099" s="34"/>
      <c r="I1099" s="34"/>
      <c r="J1099" s="34"/>
      <c r="K1099" s="34"/>
      <c r="L1099" s="34"/>
      <c r="M1099" s="34"/>
      <c r="N1099" s="34"/>
      <c r="O1099" s="34"/>
    </row>
    <row r="1100" spans="1:15" customFormat="1" ht="15.75" customHeight="1" x14ac:dyDescent="0.2">
      <c r="A1100" s="34"/>
      <c r="B1100" s="34"/>
      <c r="C1100" s="34"/>
      <c r="D1100" s="34"/>
      <c r="E1100" s="34"/>
      <c r="F1100" s="34"/>
      <c r="G1100" s="34"/>
      <c r="H1100" s="34"/>
      <c r="I1100" s="34"/>
      <c r="J1100" s="34"/>
      <c r="K1100" s="34"/>
      <c r="L1100" s="34"/>
      <c r="M1100" s="34"/>
      <c r="N1100" s="34"/>
      <c r="O1100" s="34"/>
    </row>
    <row r="1101" spans="1:15" customFormat="1" ht="15.75" customHeight="1" x14ac:dyDescent="0.2">
      <c r="A1101" s="34"/>
      <c r="B1101" s="34"/>
      <c r="C1101" s="34"/>
      <c r="D1101" s="34"/>
      <c r="E1101" s="34"/>
      <c r="F1101" s="34"/>
      <c r="G1101" s="34"/>
      <c r="H1101" s="34"/>
      <c r="I1101" s="34"/>
      <c r="J1101" s="34"/>
      <c r="K1101" s="34"/>
      <c r="L1101" s="34"/>
      <c r="M1101" s="34"/>
      <c r="N1101" s="34"/>
      <c r="O1101" s="34"/>
    </row>
    <row r="1102" spans="1:15" customFormat="1" ht="15.75" customHeight="1" x14ac:dyDescent="0.2">
      <c r="A1102" s="34"/>
      <c r="B1102" s="34"/>
      <c r="C1102" s="34"/>
      <c r="D1102" s="34"/>
      <c r="E1102" s="34"/>
      <c r="F1102" s="34"/>
      <c r="G1102" s="34"/>
      <c r="H1102" s="34"/>
      <c r="I1102" s="34"/>
      <c r="J1102" s="34"/>
      <c r="K1102" s="34"/>
      <c r="L1102" s="34"/>
      <c r="M1102" s="34"/>
      <c r="N1102" s="34"/>
      <c r="O1102" s="34"/>
    </row>
    <row r="1103" spans="1:15" customFormat="1" ht="15.75" customHeight="1" x14ac:dyDescent="0.2">
      <c r="A1103" s="34"/>
      <c r="B1103" s="34"/>
      <c r="C1103" s="34"/>
      <c r="D1103" s="34"/>
      <c r="E1103" s="34"/>
      <c r="F1103" s="34"/>
      <c r="G1103" s="34"/>
      <c r="H1103" s="34"/>
      <c r="I1103" s="34"/>
      <c r="J1103" s="34"/>
      <c r="K1103" s="34"/>
      <c r="L1103" s="34"/>
      <c r="M1103" s="34"/>
      <c r="N1103" s="34"/>
      <c r="O1103" s="34"/>
    </row>
    <row r="1104" spans="1:15" customFormat="1" ht="15.75" customHeight="1" x14ac:dyDescent="0.2">
      <c r="A1104" s="34"/>
      <c r="B1104" s="34"/>
      <c r="C1104" s="34"/>
      <c r="D1104" s="34"/>
      <c r="E1104" s="34"/>
      <c r="F1104" s="34"/>
      <c r="G1104" s="34"/>
      <c r="H1104" s="34"/>
      <c r="I1104" s="34"/>
      <c r="J1104" s="34"/>
      <c r="K1104" s="34"/>
      <c r="L1104" s="34"/>
      <c r="M1104" s="34"/>
      <c r="N1104" s="34"/>
      <c r="O1104" s="34"/>
    </row>
    <row r="1105" spans="1:15" customFormat="1" ht="15.75" customHeight="1" x14ac:dyDescent="0.2">
      <c r="A1105" s="34"/>
      <c r="B1105" s="34"/>
      <c r="C1105" s="34"/>
      <c r="D1105" s="34"/>
      <c r="E1105" s="34"/>
      <c r="F1105" s="34"/>
      <c r="G1105" s="34"/>
      <c r="H1105" s="34"/>
      <c r="I1105" s="34"/>
      <c r="J1105" s="34"/>
      <c r="K1105" s="34"/>
      <c r="L1105" s="34"/>
      <c r="M1105" s="34"/>
      <c r="N1105" s="34"/>
      <c r="O1105" s="34"/>
    </row>
    <row r="1106" spans="1:15" customFormat="1" ht="15.75" customHeight="1" x14ac:dyDescent="0.2">
      <c r="A1106" s="34"/>
      <c r="B1106" s="34"/>
      <c r="C1106" s="34"/>
      <c r="D1106" s="34"/>
      <c r="E1106" s="34"/>
      <c r="F1106" s="34"/>
      <c r="G1106" s="34"/>
      <c r="H1106" s="34"/>
      <c r="I1106" s="34"/>
      <c r="J1106" s="34"/>
      <c r="K1106" s="34"/>
      <c r="L1106" s="34"/>
      <c r="M1106" s="34"/>
      <c r="N1106" s="34"/>
      <c r="O1106" s="34"/>
    </row>
    <row r="1107" spans="1:15" customFormat="1" ht="15.75" customHeight="1" x14ac:dyDescent="0.2">
      <c r="A1107" s="34"/>
      <c r="B1107" s="34"/>
      <c r="C1107" s="34"/>
      <c r="D1107" s="34"/>
      <c r="E1107" s="34"/>
      <c r="F1107" s="34"/>
      <c r="G1107" s="34"/>
      <c r="H1107" s="34"/>
      <c r="I1107" s="34"/>
      <c r="J1107" s="34"/>
      <c r="K1107" s="34"/>
      <c r="L1107" s="34"/>
      <c r="M1107" s="34"/>
      <c r="N1107" s="34"/>
      <c r="O1107" s="34"/>
    </row>
    <row r="1108" spans="1:15" customFormat="1" ht="15.75" customHeight="1" x14ac:dyDescent="0.2">
      <c r="A1108" s="34"/>
      <c r="B1108" s="34"/>
      <c r="C1108" s="34"/>
      <c r="D1108" s="34"/>
      <c r="E1108" s="34"/>
      <c r="F1108" s="34"/>
      <c r="G1108" s="34"/>
      <c r="H1108" s="34"/>
      <c r="I1108" s="34"/>
      <c r="J1108" s="34"/>
      <c r="K1108" s="34"/>
      <c r="L1108" s="34"/>
      <c r="M1108" s="34"/>
      <c r="N1108" s="34"/>
      <c r="O1108" s="34"/>
    </row>
    <row r="1109" spans="1:15" customFormat="1" ht="15.75" customHeight="1" x14ac:dyDescent="0.2">
      <c r="A1109" s="34"/>
      <c r="B1109" s="34"/>
      <c r="C1109" s="34"/>
      <c r="D1109" s="34"/>
      <c r="E1109" s="34"/>
      <c r="F1109" s="34"/>
      <c r="G1109" s="34"/>
      <c r="H1109" s="34"/>
      <c r="I1109" s="34"/>
      <c r="J1109" s="34"/>
      <c r="K1109" s="34"/>
      <c r="L1109" s="34"/>
      <c r="M1109" s="34"/>
      <c r="N1109" s="34"/>
      <c r="O1109" s="34"/>
    </row>
    <row r="1110" spans="1:15" customFormat="1" ht="15.75" customHeight="1" x14ac:dyDescent="0.2">
      <c r="A1110" s="34"/>
      <c r="B1110" s="34"/>
      <c r="C1110" s="34"/>
      <c r="D1110" s="34"/>
      <c r="E1110" s="34"/>
      <c r="F1110" s="34"/>
      <c r="G1110" s="34"/>
      <c r="H1110" s="34"/>
      <c r="I1110" s="34"/>
      <c r="J1110" s="34"/>
      <c r="K1110" s="34"/>
      <c r="L1110" s="34"/>
      <c r="M1110" s="34"/>
      <c r="N1110" s="34"/>
      <c r="O1110" s="34"/>
    </row>
    <row r="1111" spans="1:15" customFormat="1" ht="15.75" customHeight="1" x14ac:dyDescent="0.2">
      <c r="A1111" s="34"/>
      <c r="B1111" s="34"/>
      <c r="C1111" s="34"/>
      <c r="D1111" s="34"/>
      <c r="E1111" s="34"/>
      <c r="F1111" s="34"/>
      <c r="G1111" s="34"/>
      <c r="H1111" s="34"/>
      <c r="I1111" s="34"/>
      <c r="J1111" s="34"/>
      <c r="K1111" s="34"/>
      <c r="L1111" s="34"/>
      <c r="M1111" s="34"/>
      <c r="N1111" s="34"/>
      <c r="O1111" s="34"/>
    </row>
    <row r="1112" spans="1:15" customFormat="1" ht="15.75" customHeight="1" x14ac:dyDescent="0.2">
      <c r="A1112" s="34"/>
      <c r="B1112" s="34"/>
      <c r="C1112" s="34"/>
      <c r="D1112" s="34"/>
      <c r="E1112" s="34"/>
      <c r="F1112" s="34"/>
      <c r="G1112" s="34"/>
      <c r="H1112" s="34"/>
      <c r="I1112" s="34"/>
      <c r="J1112" s="34"/>
      <c r="K1112" s="34"/>
      <c r="L1112" s="34"/>
      <c r="M1112" s="34"/>
      <c r="N1112" s="34"/>
      <c r="O1112" s="34"/>
    </row>
    <row r="1113" spans="1:15" customFormat="1" ht="15.75" customHeight="1" x14ac:dyDescent="0.2">
      <c r="A1113" s="34"/>
      <c r="B1113" s="34"/>
      <c r="C1113" s="34"/>
      <c r="D1113" s="34"/>
      <c r="E1113" s="34"/>
      <c r="F1113" s="34"/>
      <c r="G1113" s="34"/>
      <c r="H1113" s="34"/>
      <c r="I1113" s="34"/>
      <c r="J1113" s="34"/>
      <c r="K1113" s="34"/>
      <c r="L1113" s="34"/>
      <c r="M1113" s="34"/>
      <c r="N1113" s="34"/>
      <c r="O1113" s="34"/>
    </row>
    <row r="1114" spans="1:15" customFormat="1" ht="15.75" customHeight="1" x14ac:dyDescent="0.2">
      <c r="A1114" s="34"/>
      <c r="B1114" s="34"/>
      <c r="C1114" s="34"/>
      <c r="D1114" s="34"/>
      <c r="E1114" s="34"/>
      <c r="F1114" s="34"/>
      <c r="G1114" s="34"/>
      <c r="H1114" s="34"/>
      <c r="I1114" s="34"/>
      <c r="J1114" s="34"/>
      <c r="K1114" s="34"/>
      <c r="L1114" s="34"/>
      <c r="M1114" s="34"/>
      <c r="N1114" s="34"/>
      <c r="O1114" s="34"/>
    </row>
    <row r="1115" spans="1:15" customFormat="1" ht="15.75" customHeight="1" x14ac:dyDescent="0.2">
      <c r="A1115" s="34"/>
      <c r="B1115" s="34"/>
      <c r="C1115" s="34"/>
      <c r="D1115" s="34"/>
      <c r="E1115" s="34"/>
      <c r="F1115" s="34"/>
      <c r="G1115" s="34"/>
      <c r="H1115" s="34"/>
      <c r="I1115" s="34"/>
      <c r="J1115" s="34"/>
      <c r="K1115" s="34"/>
      <c r="L1115" s="34"/>
      <c r="M1115" s="34"/>
      <c r="N1115" s="34"/>
      <c r="O1115" s="34"/>
    </row>
    <row r="1116" spans="1:15" customFormat="1" ht="15.75" customHeight="1" x14ac:dyDescent="0.2">
      <c r="A1116" s="34"/>
      <c r="B1116" s="34"/>
      <c r="C1116" s="34"/>
      <c r="D1116" s="34"/>
      <c r="E1116" s="34"/>
      <c r="F1116" s="34"/>
      <c r="G1116" s="34"/>
      <c r="H1116" s="34"/>
      <c r="I1116" s="34"/>
      <c r="J1116" s="34"/>
      <c r="K1116" s="34"/>
      <c r="L1116" s="34"/>
      <c r="M1116" s="34"/>
      <c r="N1116" s="34"/>
      <c r="O1116" s="34"/>
    </row>
    <row r="1117" spans="1:15" customFormat="1" ht="15.75" customHeight="1" x14ac:dyDescent="0.2">
      <c r="A1117" s="34"/>
      <c r="B1117" s="34"/>
      <c r="C1117" s="34"/>
      <c r="D1117" s="34"/>
      <c r="E1117" s="34"/>
      <c r="F1117" s="34"/>
      <c r="G1117" s="34"/>
      <c r="H1117" s="34"/>
      <c r="I1117" s="34"/>
      <c r="J1117" s="34"/>
      <c r="K1117" s="34"/>
      <c r="L1117" s="34"/>
      <c r="M1117" s="34"/>
      <c r="N1117" s="34"/>
      <c r="O1117" s="34"/>
    </row>
    <row r="1118" spans="1:15" customFormat="1" ht="15.75" customHeight="1" x14ac:dyDescent="0.2">
      <c r="A1118" s="34"/>
      <c r="B1118" s="34"/>
      <c r="C1118" s="34"/>
      <c r="D1118" s="34"/>
      <c r="E1118" s="34"/>
      <c r="F1118" s="34"/>
      <c r="G1118" s="34"/>
      <c r="H1118" s="34"/>
      <c r="I1118" s="34"/>
      <c r="J1118" s="34"/>
      <c r="K1118" s="34"/>
      <c r="L1118" s="34"/>
      <c r="M1118" s="34"/>
      <c r="N1118" s="34"/>
      <c r="O1118" s="34"/>
    </row>
    <row r="1119" spans="1:15" customFormat="1" ht="15.75" customHeight="1" x14ac:dyDescent="0.2">
      <c r="A1119" s="34"/>
      <c r="B1119" s="34"/>
      <c r="C1119" s="34"/>
      <c r="D1119" s="34"/>
      <c r="E1119" s="34"/>
      <c r="F1119" s="34"/>
      <c r="G1119" s="34"/>
      <c r="H1119" s="34"/>
      <c r="I1119" s="34"/>
      <c r="J1119" s="34"/>
      <c r="K1119" s="34"/>
      <c r="L1119" s="34"/>
      <c r="M1119" s="34"/>
      <c r="N1119" s="34"/>
      <c r="O1119" s="34"/>
    </row>
    <row r="1120" spans="1:15" customFormat="1" ht="15.75" customHeight="1" x14ac:dyDescent="0.2">
      <c r="A1120" s="34"/>
      <c r="B1120" s="34"/>
      <c r="C1120" s="34"/>
      <c r="D1120" s="34"/>
      <c r="E1120" s="34"/>
      <c r="F1120" s="34"/>
      <c r="G1120" s="34"/>
      <c r="H1120" s="34"/>
      <c r="I1120" s="34"/>
      <c r="J1120" s="34"/>
      <c r="K1120" s="34"/>
      <c r="L1120" s="34"/>
      <c r="M1120" s="34"/>
      <c r="N1120" s="34"/>
      <c r="O1120" s="34"/>
    </row>
    <row r="1121" spans="1:15" customFormat="1" ht="15.75" customHeight="1" x14ac:dyDescent="0.2">
      <c r="A1121" s="34"/>
      <c r="B1121" s="34"/>
      <c r="C1121" s="34"/>
      <c r="D1121" s="34"/>
      <c r="E1121" s="34"/>
      <c r="F1121" s="34"/>
      <c r="G1121" s="34"/>
      <c r="H1121" s="34"/>
      <c r="I1121" s="34"/>
      <c r="J1121" s="34"/>
      <c r="K1121" s="34"/>
      <c r="L1121" s="34"/>
      <c r="M1121" s="34"/>
      <c r="N1121" s="34"/>
      <c r="O1121" s="34"/>
    </row>
    <row r="1122" spans="1:15" customFormat="1" ht="15.75" customHeight="1" x14ac:dyDescent="0.2">
      <c r="A1122" s="34"/>
      <c r="B1122" s="34"/>
      <c r="C1122" s="34"/>
      <c r="D1122" s="34"/>
      <c r="E1122" s="34"/>
      <c r="F1122" s="34"/>
      <c r="G1122" s="34"/>
      <c r="H1122" s="34"/>
      <c r="I1122" s="34"/>
      <c r="J1122" s="34"/>
      <c r="K1122" s="34"/>
      <c r="L1122" s="34"/>
      <c r="M1122" s="34"/>
      <c r="N1122" s="34"/>
      <c r="O1122" s="34"/>
    </row>
    <row r="1123" spans="1:15" customFormat="1" ht="15.75" customHeight="1" x14ac:dyDescent="0.2">
      <c r="A1123" s="34"/>
      <c r="B1123" s="34"/>
      <c r="C1123" s="34"/>
      <c r="D1123" s="34"/>
      <c r="E1123" s="34"/>
      <c r="F1123" s="34"/>
      <c r="G1123" s="34"/>
      <c r="H1123" s="34"/>
      <c r="I1123" s="34"/>
      <c r="J1123" s="34"/>
      <c r="K1123" s="34"/>
      <c r="L1123" s="34"/>
      <c r="M1123" s="34"/>
      <c r="N1123" s="34"/>
      <c r="O1123" s="34"/>
    </row>
    <row r="1124" spans="1:15" customFormat="1" ht="15.75" customHeight="1" x14ac:dyDescent="0.2">
      <c r="A1124" s="34"/>
      <c r="B1124" s="34"/>
      <c r="C1124" s="34"/>
      <c r="D1124" s="34"/>
      <c r="E1124" s="34"/>
      <c r="F1124" s="34"/>
      <c r="G1124" s="34"/>
      <c r="H1124" s="34"/>
      <c r="I1124" s="34"/>
      <c r="J1124" s="34"/>
      <c r="K1124" s="34"/>
      <c r="L1124" s="34"/>
      <c r="M1124" s="34"/>
      <c r="N1124" s="34"/>
      <c r="O1124" s="34"/>
    </row>
    <row r="1125" spans="1:15" customFormat="1" ht="15.75" customHeight="1" x14ac:dyDescent="0.2">
      <c r="A1125" s="34"/>
      <c r="B1125" s="34"/>
      <c r="C1125" s="34"/>
      <c r="D1125" s="34"/>
      <c r="E1125" s="34"/>
      <c r="F1125" s="34"/>
      <c r="G1125" s="34"/>
      <c r="H1125" s="34"/>
      <c r="I1125" s="34"/>
      <c r="J1125" s="34"/>
      <c r="K1125" s="34"/>
      <c r="L1125" s="34"/>
      <c r="M1125" s="34"/>
      <c r="N1125" s="34"/>
      <c r="O1125" s="34"/>
    </row>
    <row r="1126" spans="1:15" customFormat="1" ht="15.75" customHeight="1" x14ac:dyDescent="0.2">
      <c r="A1126" s="34"/>
      <c r="B1126" s="34"/>
      <c r="C1126" s="34"/>
      <c r="D1126" s="34"/>
      <c r="E1126" s="34"/>
      <c r="F1126" s="34"/>
      <c r="G1126" s="34"/>
      <c r="H1126" s="34"/>
      <c r="I1126" s="34"/>
      <c r="J1126" s="34"/>
      <c r="K1126" s="34"/>
      <c r="L1126" s="34"/>
      <c r="M1126" s="34"/>
      <c r="N1126" s="34"/>
      <c r="O1126" s="34"/>
    </row>
    <row r="1127" spans="1:15" customFormat="1" ht="15.75" customHeight="1" x14ac:dyDescent="0.2">
      <c r="A1127" s="34"/>
      <c r="B1127" s="34"/>
      <c r="C1127" s="34"/>
      <c r="D1127" s="34"/>
      <c r="E1127" s="34"/>
      <c r="F1127" s="34"/>
      <c r="G1127" s="34"/>
      <c r="H1127" s="34"/>
      <c r="I1127" s="34"/>
      <c r="J1127" s="34"/>
      <c r="K1127" s="34"/>
      <c r="L1127" s="34"/>
      <c r="M1127" s="34"/>
      <c r="N1127" s="34"/>
      <c r="O1127" s="34"/>
    </row>
    <row r="1128" spans="1:15" customFormat="1" ht="15.75" customHeight="1" x14ac:dyDescent="0.2">
      <c r="A1128" s="34"/>
      <c r="B1128" s="34"/>
      <c r="C1128" s="34"/>
      <c r="D1128" s="34"/>
      <c r="E1128" s="34"/>
      <c r="F1128" s="34"/>
      <c r="G1128" s="34"/>
      <c r="H1128" s="34"/>
      <c r="I1128" s="34"/>
      <c r="J1128" s="34"/>
      <c r="K1128" s="34"/>
      <c r="L1128" s="34"/>
      <c r="M1128" s="34"/>
      <c r="N1128" s="34"/>
      <c r="O1128" s="34"/>
    </row>
    <row r="1129" spans="1:15" customFormat="1" ht="15.75" customHeight="1" x14ac:dyDescent="0.2">
      <c r="A1129" s="34"/>
      <c r="B1129" s="34"/>
      <c r="C1129" s="34"/>
      <c r="D1129" s="34"/>
      <c r="E1129" s="34"/>
      <c r="F1129" s="34"/>
      <c r="G1129" s="34"/>
      <c r="H1129" s="34"/>
      <c r="I1129" s="34"/>
      <c r="J1129" s="34"/>
      <c r="K1129" s="34"/>
      <c r="L1129" s="34"/>
      <c r="M1129" s="34"/>
      <c r="N1129" s="34"/>
      <c r="O1129" s="34"/>
    </row>
    <row r="1130" spans="1:15" customFormat="1" ht="15.75" customHeight="1" x14ac:dyDescent="0.2">
      <c r="A1130" s="34"/>
      <c r="B1130" s="34"/>
      <c r="C1130" s="34"/>
      <c r="D1130" s="34"/>
      <c r="E1130" s="34"/>
      <c r="F1130" s="34"/>
      <c r="G1130" s="34"/>
      <c r="H1130" s="34"/>
      <c r="I1130" s="34"/>
      <c r="J1130" s="34"/>
      <c r="K1130" s="34"/>
      <c r="L1130" s="34"/>
      <c r="M1130" s="34"/>
      <c r="N1130" s="34"/>
      <c r="O1130" s="34"/>
    </row>
    <row r="1131" spans="1:15" customFormat="1" ht="15.75" customHeight="1" x14ac:dyDescent="0.2">
      <c r="A1131" s="34"/>
      <c r="B1131" s="34"/>
      <c r="C1131" s="34"/>
      <c r="D1131" s="34"/>
      <c r="E1131" s="34"/>
      <c r="F1131" s="34"/>
      <c r="G1131" s="34"/>
      <c r="H1131" s="34"/>
      <c r="I1131" s="34"/>
      <c r="J1131" s="34"/>
      <c r="K1131" s="34"/>
      <c r="L1131" s="34"/>
      <c r="M1131" s="34"/>
      <c r="N1131" s="34"/>
      <c r="O1131" s="34"/>
    </row>
    <row r="1132" spans="1:15" customFormat="1" ht="15.75" customHeight="1" x14ac:dyDescent="0.2">
      <c r="A1132" s="34"/>
      <c r="B1132" s="34"/>
      <c r="C1132" s="34"/>
      <c r="D1132" s="34"/>
      <c r="E1132" s="34"/>
      <c r="F1132" s="34"/>
      <c r="G1132" s="34"/>
      <c r="H1132" s="34"/>
      <c r="I1132" s="34"/>
      <c r="J1132" s="34"/>
      <c r="K1132" s="34"/>
      <c r="L1132" s="34"/>
      <c r="M1132" s="34"/>
      <c r="N1132" s="34"/>
      <c r="O1132" s="34"/>
    </row>
    <row r="1133" spans="1:15" customFormat="1" ht="15.75" customHeight="1" x14ac:dyDescent="0.2">
      <c r="A1133" s="34"/>
      <c r="B1133" s="34"/>
      <c r="C1133" s="34"/>
      <c r="D1133" s="34"/>
      <c r="E1133" s="34"/>
      <c r="F1133" s="34"/>
      <c r="G1133" s="34"/>
      <c r="H1133" s="34"/>
      <c r="I1133" s="34"/>
      <c r="J1133" s="34"/>
      <c r="K1133" s="34"/>
      <c r="L1133" s="34"/>
      <c r="M1133" s="34"/>
      <c r="N1133" s="34"/>
      <c r="O1133" s="34"/>
    </row>
    <row r="1134" spans="1:15" customFormat="1" ht="15.75" customHeight="1" x14ac:dyDescent="0.2">
      <c r="A1134" s="34"/>
      <c r="B1134" s="34"/>
      <c r="C1134" s="34"/>
      <c r="D1134" s="34"/>
      <c r="E1134" s="34"/>
      <c r="F1134" s="34"/>
      <c r="G1134" s="34"/>
      <c r="H1134" s="34"/>
      <c r="I1134" s="34"/>
      <c r="J1134" s="34"/>
      <c r="K1134" s="34"/>
      <c r="L1134" s="34"/>
      <c r="M1134" s="34"/>
      <c r="N1134" s="34"/>
      <c r="O1134" s="34"/>
    </row>
    <row r="1135" spans="1:15" customFormat="1" ht="15.75" customHeight="1" x14ac:dyDescent="0.2">
      <c r="A1135" s="34"/>
      <c r="B1135" s="34"/>
      <c r="C1135" s="34"/>
      <c r="D1135" s="34"/>
      <c r="E1135" s="34"/>
      <c r="F1135" s="34"/>
      <c r="G1135" s="34"/>
      <c r="H1135" s="34"/>
      <c r="I1135" s="34"/>
      <c r="J1135" s="34"/>
      <c r="K1135" s="34"/>
      <c r="L1135" s="34"/>
      <c r="M1135" s="34"/>
      <c r="N1135" s="34"/>
      <c r="O1135" s="34"/>
    </row>
    <row r="1136" spans="1:15" customFormat="1" ht="15.75" customHeight="1" x14ac:dyDescent="0.2">
      <c r="A1136" s="34"/>
      <c r="B1136" s="34"/>
      <c r="C1136" s="34"/>
      <c r="D1136" s="34"/>
      <c r="E1136" s="34"/>
      <c r="F1136" s="34"/>
      <c r="G1136" s="34"/>
      <c r="H1136" s="34"/>
      <c r="I1136" s="34"/>
      <c r="J1136" s="34"/>
      <c r="K1136" s="34"/>
      <c r="L1136" s="34"/>
      <c r="M1136" s="34"/>
      <c r="N1136" s="34"/>
      <c r="O1136" s="34"/>
    </row>
    <row r="1137" spans="1:15" customFormat="1" ht="15.75" customHeight="1" x14ac:dyDescent="0.2">
      <c r="A1137" s="34"/>
      <c r="B1137" s="34"/>
      <c r="C1137" s="34"/>
      <c r="D1137" s="34"/>
      <c r="E1137" s="34"/>
      <c r="F1137" s="34"/>
      <c r="G1137" s="34"/>
      <c r="H1137" s="34"/>
      <c r="I1137" s="34"/>
      <c r="J1137" s="34"/>
      <c r="K1137" s="34"/>
      <c r="L1137" s="34"/>
      <c r="M1137" s="34"/>
      <c r="N1137" s="34"/>
      <c r="O1137" s="34"/>
    </row>
    <row r="1138" spans="1:15" customFormat="1" ht="15.75" customHeight="1" x14ac:dyDescent="0.2">
      <c r="A1138" s="34"/>
      <c r="B1138" s="34"/>
      <c r="C1138" s="34"/>
      <c r="D1138" s="34"/>
      <c r="E1138" s="34"/>
      <c r="F1138" s="34"/>
      <c r="G1138" s="34"/>
      <c r="H1138" s="34"/>
      <c r="I1138" s="34"/>
      <c r="J1138" s="34"/>
      <c r="K1138" s="34"/>
      <c r="L1138" s="34"/>
      <c r="M1138" s="34"/>
      <c r="N1138" s="34"/>
      <c r="O1138" s="34"/>
    </row>
    <row r="1139" spans="1:15" customFormat="1" ht="15.75" customHeight="1" x14ac:dyDescent="0.2">
      <c r="A1139" s="34"/>
      <c r="B1139" s="34"/>
      <c r="C1139" s="34"/>
      <c r="D1139" s="34"/>
      <c r="E1139" s="34"/>
      <c r="F1139" s="34"/>
      <c r="G1139" s="34"/>
      <c r="H1139" s="34"/>
      <c r="I1139" s="34"/>
      <c r="J1139" s="34"/>
      <c r="K1139" s="34"/>
      <c r="L1139" s="34"/>
      <c r="M1139" s="34"/>
      <c r="N1139" s="34"/>
      <c r="O1139" s="34"/>
    </row>
    <row r="1140" spans="1:15" customFormat="1" ht="15.75" customHeight="1" x14ac:dyDescent="0.2">
      <c r="A1140" s="34"/>
      <c r="B1140" s="34"/>
      <c r="C1140" s="34"/>
      <c r="D1140" s="34"/>
      <c r="E1140" s="34"/>
      <c r="F1140" s="34"/>
      <c r="G1140" s="34"/>
      <c r="H1140" s="34"/>
      <c r="I1140" s="34"/>
      <c r="J1140" s="34"/>
      <c r="K1140" s="34"/>
      <c r="L1140" s="34"/>
      <c r="M1140" s="34"/>
      <c r="N1140" s="34"/>
      <c r="O1140" s="34"/>
    </row>
    <row r="1141" spans="1:15" customFormat="1" ht="15.75" customHeight="1" x14ac:dyDescent="0.2">
      <c r="A1141" s="34"/>
      <c r="B1141" s="34"/>
      <c r="C1141" s="34"/>
      <c r="D1141" s="34"/>
      <c r="E1141" s="34"/>
      <c r="F1141" s="34"/>
      <c r="G1141" s="34"/>
      <c r="H1141" s="34"/>
      <c r="I1141" s="34"/>
      <c r="J1141" s="34"/>
      <c r="K1141" s="34"/>
      <c r="L1141" s="34"/>
      <c r="M1141" s="34"/>
      <c r="N1141" s="34"/>
      <c r="O1141" s="34"/>
    </row>
    <row r="1142" spans="1:15" customFormat="1" ht="15.75" customHeight="1" x14ac:dyDescent="0.2">
      <c r="A1142" s="34"/>
      <c r="B1142" s="34"/>
      <c r="C1142" s="34"/>
      <c r="D1142" s="34"/>
      <c r="E1142" s="34"/>
      <c r="F1142" s="34"/>
      <c r="G1142" s="34"/>
      <c r="H1142" s="34"/>
      <c r="I1142" s="34"/>
      <c r="J1142" s="34"/>
      <c r="K1142" s="34"/>
      <c r="L1142" s="34"/>
      <c r="M1142" s="34"/>
      <c r="N1142" s="34"/>
      <c r="O1142" s="34"/>
    </row>
    <row r="1143" spans="1:15" customFormat="1" ht="15.75" customHeight="1" x14ac:dyDescent="0.2">
      <c r="A1143" s="34"/>
      <c r="B1143" s="34"/>
      <c r="C1143" s="34"/>
      <c r="D1143" s="34"/>
      <c r="E1143" s="34"/>
      <c r="F1143" s="34"/>
      <c r="G1143" s="34"/>
      <c r="H1143" s="34"/>
      <c r="I1143" s="34"/>
      <c r="J1143" s="34"/>
      <c r="K1143" s="34"/>
      <c r="L1143" s="34"/>
      <c r="M1143" s="34"/>
      <c r="N1143" s="34"/>
      <c r="O1143" s="34"/>
    </row>
    <row r="1144" spans="1:15" customFormat="1" ht="15.75" customHeight="1" x14ac:dyDescent="0.2">
      <c r="A1144" s="34"/>
      <c r="B1144" s="34"/>
      <c r="C1144" s="34"/>
      <c r="D1144" s="34"/>
      <c r="E1144" s="34"/>
      <c r="F1144" s="34"/>
      <c r="G1144" s="34"/>
      <c r="H1144" s="34"/>
      <c r="I1144" s="34"/>
      <c r="J1144" s="34"/>
      <c r="K1144" s="34"/>
      <c r="L1144" s="34"/>
      <c r="M1144" s="34"/>
      <c r="N1144" s="34"/>
      <c r="O1144" s="34"/>
    </row>
    <row r="1145" spans="1:15" customFormat="1" ht="15.75" customHeight="1" x14ac:dyDescent="0.2">
      <c r="A1145" s="34"/>
      <c r="B1145" s="34"/>
      <c r="C1145" s="34"/>
      <c r="D1145" s="34"/>
      <c r="E1145" s="34"/>
      <c r="F1145" s="34"/>
      <c r="G1145" s="34"/>
      <c r="H1145" s="34"/>
      <c r="I1145" s="34"/>
      <c r="J1145" s="34"/>
      <c r="K1145" s="34"/>
      <c r="L1145" s="34"/>
      <c r="M1145" s="34"/>
      <c r="N1145" s="34"/>
      <c r="O1145" s="34"/>
    </row>
    <row r="1146" spans="1:15" customFormat="1" ht="15.75" customHeight="1" x14ac:dyDescent="0.2">
      <c r="A1146" s="34"/>
      <c r="B1146" s="34"/>
      <c r="C1146" s="34"/>
      <c r="D1146" s="34"/>
      <c r="E1146" s="34"/>
      <c r="F1146" s="34"/>
      <c r="G1146" s="34"/>
      <c r="H1146" s="34"/>
      <c r="I1146" s="34"/>
      <c r="J1146" s="34"/>
      <c r="K1146" s="34"/>
      <c r="L1146" s="34"/>
      <c r="M1146" s="34"/>
      <c r="N1146" s="34"/>
      <c r="O1146" s="34"/>
    </row>
    <row r="1147" spans="1:15" customFormat="1" ht="15.75" customHeight="1" x14ac:dyDescent="0.2">
      <c r="A1147" s="34"/>
      <c r="B1147" s="34"/>
      <c r="C1147" s="34"/>
      <c r="D1147" s="34"/>
      <c r="E1147" s="34"/>
      <c r="F1147" s="34"/>
      <c r="G1147" s="34"/>
      <c r="H1147" s="34"/>
      <c r="I1147" s="34"/>
      <c r="J1147" s="34"/>
      <c r="K1147" s="34"/>
      <c r="L1147" s="34"/>
      <c r="M1147" s="34"/>
      <c r="N1147" s="34"/>
      <c r="O1147" s="34"/>
    </row>
    <row r="1148" spans="1:15" customFormat="1" ht="15.75" customHeight="1" x14ac:dyDescent="0.2">
      <c r="A1148" s="34"/>
      <c r="B1148" s="34"/>
      <c r="C1148" s="34"/>
      <c r="D1148" s="34"/>
      <c r="E1148" s="34"/>
      <c r="F1148" s="34"/>
      <c r="G1148" s="34"/>
      <c r="H1148" s="34"/>
      <c r="I1148" s="34"/>
      <c r="J1148" s="34"/>
      <c r="K1148" s="34"/>
      <c r="L1148" s="34"/>
      <c r="M1148" s="34"/>
      <c r="N1148" s="34"/>
      <c r="O1148" s="34"/>
    </row>
    <row r="1149" spans="1:15" customFormat="1" ht="15.75" customHeight="1" x14ac:dyDescent="0.2">
      <c r="A1149" s="34"/>
      <c r="B1149" s="34"/>
      <c r="C1149" s="34"/>
      <c r="D1149" s="34"/>
      <c r="E1149" s="34"/>
      <c r="F1149" s="34"/>
      <c r="G1149" s="34"/>
      <c r="H1149" s="34"/>
      <c r="I1149" s="34"/>
      <c r="J1149" s="34"/>
      <c r="K1149" s="34"/>
      <c r="L1149" s="34"/>
      <c r="M1149" s="34"/>
      <c r="N1149" s="34"/>
      <c r="O1149" s="34"/>
    </row>
    <row r="1150" spans="1:15" customFormat="1" ht="15.75" customHeight="1" x14ac:dyDescent="0.2">
      <c r="A1150" s="34"/>
      <c r="B1150" s="34"/>
      <c r="C1150" s="34"/>
      <c r="D1150" s="34"/>
      <c r="E1150" s="34"/>
      <c r="F1150" s="34"/>
      <c r="G1150" s="34"/>
      <c r="H1150" s="34"/>
      <c r="I1150" s="34"/>
      <c r="J1150" s="34"/>
      <c r="K1150" s="34"/>
      <c r="L1150" s="34"/>
      <c r="M1150" s="34"/>
      <c r="N1150" s="34"/>
      <c r="O1150" s="34"/>
    </row>
    <row r="1151" spans="1:15" customFormat="1" ht="15.75" customHeight="1" x14ac:dyDescent="0.2">
      <c r="A1151" s="34"/>
      <c r="B1151" s="34"/>
      <c r="C1151" s="34"/>
      <c r="D1151" s="34"/>
      <c r="E1151" s="34"/>
      <c r="F1151" s="34"/>
      <c r="G1151" s="34"/>
      <c r="H1151" s="34"/>
      <c r="I1151" s="34"/>
      <c r="J1151" s="34"/>
      <c r="K1151" s="34"/>
      <c r="L1151" s="34"/>
      <c r="M1151" s="34"/>
      <c r="N1151" s="34"/>
      <c r="O1151" s="34"/>
    </row>
    <row r="1152" spans="1:15" customFormat="1" ht="15.75" customHeight="1" x14ac:dyDescent="0.2">
      <c r="A1152" s="34"/>
      <c r="B1152" s="34"/>
      <c r="C1152" s="34"/>
      <c r="D1152" s="34"/>
      <c r="E1152" s="34"/>
      <c r="F1152" s="34"/>
      <c r="G1152" s="34"/>
      <c r="H1152" s="34"/>
      <c r="I1152" s="34"/>
      <c r="J1152" s="34"/>
      <c r="K1152" s="34"/>
      <c r="L1152" s="34"/>
      <c r="M1152" s="34"/>
      <c r="N1152" s="34"/>
      <c r="O1152" s="34"/>
    </row>
    <row r="1153" spans="1:15" customFormat="1" ht="15.75" customHeight="1" x14ac:dyDescent="0.2">
      <c r="A1153" s="34"/>
      <c r="B1153" s="34"/>
      <c r="C1153" s="34"/>
      <c r="D1153" s="34"/>
      <c r="E1153" s="34"/>
      <c r="F1153" s="34"/>
      <c r="G1153" s="34"/>
      <c r="H1153" s="34"/>
      <c r="I1153" s="34"/>
      <c r="J1153" s="34"/>
      <c r="K1153" s="34"/>
      <c r="L1153" s="34"/>
      <c r="M1153" s="34"/>
      <c r="N1153" s="34"/>
      <c r="O1153" s="34"/>
    </row>
    <row r="1154" spans="1:15" customFormat="1" ht="15.75" customHeight="1" x14ac:dyDescent="0.2">
      <c r="A1154" s="34"/>
      <c r="B1154" s="34"/>
      <c r="C1154" s="34"/>
      <c r="D1154" s="34"/>
      <c r="E1154" s="34"/>
      <c r="F1154" s="34"/>
      <c r="G1154" s="34"/>
      <c r="H1154" s="34"/>
      <c r="I1154" s="34"/>
      <c r="J1154" s="34"/>
      <c r="K1154" s="34"/>
      <c r="L1154" s="34"/>
      <c r="M1154" s="34"/>
      <c r="N1154" s="34"/>
      <c r="O1154" s="34"/>
    </row>
    <row r="1155" spans="1:15" customFormat="1" ht="15.75" customHeight="1" x14ac:dyDescent="0.2">
      <c r="A1155" s="34"/>
      <c r="B1155" s="34"/>
      <c r="C1155" s="34"/>
      <c r="D1155" s="34"/>
      <c r="E1155" s="34"/>
      <c r="F1155" s="34"/>
      <c r="G1155" s="34"/>
      <c r="H1155" s="34"/>
      <c r="I1155" s="34"/>
      <c r="J1155" s="34"/>
      <c r="K1155" s="34"/>
      <c r="L1155" s="34"/>
      <c r="M1155" s="34"/>
      <c r="N1155" s="34"/>
      <c r="O1155" s="34"/>
    </row>
    <row r="1156" spans="1:15" customFormat="1" ht="15.75" customHeight="1" x14ac:dyDescent="0.2">
      <c r="A1156" s="34"/>
      <c r="B1156" s="34"/>
      <c r="C1156" s="34"/>
      <c r="D1156" s="34"/>
      <c r="E1156" s="34"/>
      <c r="F1156" s="34"/>
      <c r="G1156" s="34"/>
      <c r="H1156" s="34"/>
      <c r="I1156" s="34"/>
      <c r="J1156" s="34"/>
      <c r="K1156" s="34"/>
      <c r="L1156" s="34"/>
      <c r="M1156" s="34"/>
      <c r="N1156" s="34"/>
      <c r="O1156" s="34"/>
    </row>
    <row r="1157" spans="1:15" customFormat="1" ht="15.75" customHeight="1" x14ac:dyDescent="0.2">
      <c r="A1157" s="34"/>
      <c r="B1157" s="34"/>
      <c r="C1157" s="34"/>
      <c r="D1157" s="34"/>
      <c r="E1157" s="34"/>
      <c r="F1157" s="34"/>
      <c r="G1157" s="34"/>
      <c r="H1157" s="34"/>
      <c r="I1157" s="34"/>
      <c r="J1157" s="34"/>
      <c r="K1157" s="34"/>
      <c r="L1157" s="34"/>
      <c r="M1157" s="34"/>
      <c r="N1157" s="34"/>
      <c r="O1157" s="34"/>
    </row>
    <row r="1158" spans="1:15" customFormat="1" ht="15.75" customHeight="1" x14ac:dyDescent="0.2">
      <c r="A1158" s="34"/>
      <c r="B1158" s="34"/>
      <c r="C1158" s="34"/>
      <c r="D1158" s="34"/>
      <c r="E1158" s="34"/>
      <c r="F1158" s="34"/>
      <c r="G1158" s="34"/>
      <c r="H1158" s="34"/>
      <c r="I1158" s="34"/>
      <c r="J1158" s="34"/>
      <c r="K1158" s="34"/>
      <c r="L1158" s="34"/>
      <c r="M1158" s="34"/>
      <c r="N1158" s="34"/>
      <c r="O1158" s="34"/>
    </row>
    <row r="1159" spans="1:15" customFormat="1" ht="15.75" customHeight="1" x14ac:dyDescent="0.2">
      <c r="A1159" s="34"/>
      <c r="B1159" s="34"/>
      <c r="C1159" s="34"/>
      <c r="D1159" s="34"/>
      <c r="E1159" s="34"/>
      <c r="F1159" s="34"/>
      <c r="G1159" s="34"/>
      <c r="H1159" s="34"/>
      <c r="I1159" s="34"/>
      <c r="J1159" s="34"/>
      <c r="K1159" s="34"/>
      <c r="L1159" s="34"/>
      <c r="M1159" s="34"/>
      <c r="N1159" s="34"/>
      <c r="O1159" s="34"/>
    </row>
    <row r="1160" spans="1:15" customFormat="1" ht="15.75" customHeight="1" x14ac:dyDescent="0.2">
      <c r="A1160" s="34"/>
      <c r="B1160" s="34"/>
      <c r="C1160" s="34"/>
      <c r="D1160" s="34"/>
      <c r="E1160" s="34"/>
      <c r="F1160" s="34"/>
      <c r="G1160" s="34"/>
      <c r="H1160" s="34"/>
      <c r="I1160" s="34"/>
      <c r="J1160" s="34"/>
      <c r="K1160" s="34"/>
      <c r="L1160" s="34"/>
      <c r="M1160" s="34"/>
      <c r="N1160" s="34"/>
      <c r="O1160" s="34"/>
    </row>
    <row r="1161" spans="1:15" customFormat="1" ht="15.75" customHeight="1" x14ac:dyDescent="0.2">
      <c r="A1161" s="34"/>
      <c r="B1161" s="34"/>
      <c r="C1161" s="34"/>
      <c r="D1161" s="34"/>
      <c r="E1161" s="34"/>
      <c r="F1161" s="34"/>
      <c r="G1161" s="34"/>
      <c r="H1161" s="34"/>
      <c r="I1161" s="34"/>
      <c r="J1161" s="34"/>
      <c r="K1161" s="34"/>
      <c r="L1161" s="34"/>
      <c r="M1161" s="34"/>
      <c r="N1161" s="34"/>
      <c r="O1161" s="34"/>
    </row>
    <row r="1162" spans="1:15" customFormat="1" ht="15.75" customHeight="1" x14ac:dyDescent="0.2">
      <c r="A1162" s="34"/>
      <c r="B1162" s="34"/>
      <c r="C1162" s="34"/>
      <c r="D1162" s="34"/>
      <c r="E1162" s="34"/>
      <c r="F1162" s="34"/>
      <c r="G1162" s="34"/>
      <c r="H1162" s="34"/>
      <c r="I1162" s="34"/>
      <c r="J1162" s="34"/>
      <c r="K1162" s="34"/>
      <c r="L1162" s="34"/>
      <c r="M1162" s="34"/>
      <c r="N1162" s="34"/>
      <c r="O1162" s="34"/>
    </row>
    <row r="1163" spans="1:15" customFormat="1" ht="15.75" customHeight="1" x14ac:dyDescent="0.2">
      <c r="A1163" s="34"/>
      <c r="B1163" s="34"/>
      <c r="C1163" s="34"/>
      <c r="D1163" s="34"/>
      <c r="E1163" s="34"/>
      <c r="F1163" s="34"/>
      <c r="G1163" s="34"/>
      <c r="H1163" s="34"/>
      <c r="I1163" s="34"/>
      <c r="J1163" s="34"/>
      <c r="K1163" s="34"/>
      <c r="L1163" s="34"/>
      <c r="M1163" s="34"/>
      <c r="N1163" s="34"/>
      <c r="O1163" s="34"/>
    </row>
    <row r="1164" spans="1:15" customFormat="1" ht="15.75" customHeight="1" x14ac:dyDescent="0.2">
      <c r="A1164" s="34"/>
      <c r="B1164" s="34"/>
      <c r="C1164" s="34"/>
      <c r="D1164" s="34"/>
      <c r="E1164" s="34"/>
      <c r="F1164" s="34"/>
      <c r="G1164" s="34"/>
      <c r="H1164" s="34"/>
      <c r="I1164" s="34"/>
      <c r="J1164" s="34"/>
      <c r="K1164" s="34"/>
      <c r="L1164" s="34"/>
      <c r="M1164" s="34"/>
      <c r="N1164" s="34"/>
      <c r="O1164" s="34"/>
    </row>
    <row r="1165" spans="1:15" customFormat="1" ht="15.75" customHeight="1" x14ac:dyDescent="0.2">
      <c r="A1165" s="34"/>
      <c r="B1165" s="34"/>
      <c r="C1165" s="34"/>
      <c r="D1165" s="34"/>
      <c r="E1165" s="34"/>
      <c r="F1165" s="34"/>
      <c r="G1165" s="34"/>
      <c r="H1165" s="34"/>
      <c r="I1165" s="34"/>
      <c r="J1165" s="34"/>
      <c r="K1165" s="34"/>
      <c r="L1165" s="34"/>
      <c r="M1165" s="34"/>
      <c r="N1165" s="34"/>
      <c r="O1165" s="34"/>
    </row>
    <row r="1166" spans="1:15" customFormat="1" ht="15.75" customHeight="1" x14ac:dyDescent="0.2">
      <c r="A1166" s="34"/>
      <c r="B1166" s="34"/>
      <c r="C1166" s="34"/>
      <c r="D1166" s="34"/>
      <c r="E1166" s="34"/>
      <c r="F1166" s="34"/>
      <c r="G1166" s="34"/>
      <c r="H1166" s="34"/>
      <c r="I1166" s="34"/>
      <c r="J1166" s="34"/>
      <c r="K1166" s="34"/>
      <c r="L1166" s="34"/>
      <c r="M1166" s="34"/>
      <c r="N1166" s="34"/>
      <c r="O1166" s="34"/>
    </row>
    <row r="1167" spans="1:15" customFormat="1" ht="15.75" customHeight="1" x14ac:dyDescent="0.2">
      <c r="A1167" s="34"/>
      <c r="B1167" s="34"/>
      <c r="C1167" s="34"/>
      <c r="D1167" s="34"/>
      <c r="E1167" s="34"/>
      <c r="F1167" s="34"/>
      <c r="G1167" s="34"/>
      <c r="H1167" s="34"/>
      <c r="I1167" s="34"/>
      <c r="J1167" s="34"/>
      <c r="K1167" s="34"/>
      <c r="L1167" s="34"/>
      <c r="M1167" s="34"/>
      <c r="N1167" s="34"/>
      <c r="O1167" s="34"/>
    </row>
    <row r="1168" spans="1:15" customFormat="1" ht="15.75" customHeight="1" x14ac:dyDescent="0.2">
      <c r="A1168" s="34"/>
      <c r="B1168" s="34"/>
      <c r="C1168" s="34"/>
      <c r="D1168" s="34"/>
      <c r="E1168" s="34"/>
      <c r="F1168" s="34"/>
      <c r="G1168" s="34"/>
      <c r="H1168" s="34"/>
      <c r="I1168" s="34"/>
      <c r="J1168" s="34"/>
      <c r="K1168" s="34"/>
      <c r="L1168" s="34"/>
      <c r="M1168" s="34"/>
      <c r="N1168" s="34"/>
      <c r="O1168" s="34"/>
    </row>
    <row r="1169" spans="1:15" customFormat="1" ht="15.75" customHeight="1" x14ac:dyDescent="0.2">
      <c r="A1169" s="34"/>
      <c r="B1169" s="34"/>
      <c r="C1169" s="34"/>
      <c r="D1169" s="34"/>
      <c r="E1169" s="34"/>
      <c r="F1169" s="34"/>
      <c r="G1169" s="34"/>
      <c r="H1169" s="34"/>
      <c r="I1169" s="34"/>
      <c r="J1169" s="34"/>
      <c r="K1169" s="34"/>
      <c r="L1169" s="34"/>
      <c r="M1169" s="34"/>
      <c r="N1169" s="34"/>
      <c r="O1169" s="34"/>
    </row>
    <row r="1170" spans="1:15" customFormat="1" ht="15.75" customHeight="1" x14ac:dyDescent="0.2">
      <c r="A1170" s="34"/>
      <c r="B1170" s="34"/>
      <c r="C1170" s="34"/>
      <c r="D1170" s="34"/>
      <c r="E1170" s="34"/>
      <c r="F1170" s="34"/>
      <c r="G1170" s="34"/>
      <c r="H1170" s="34"/>
      <c r="I1170" s="34"/>
      <c r="J1170" s="34"/>
      <c r="K1170" s="34"/>
      <c r="L1170" s="34"/>
      <c r="M1170" s="34"/>
      <c r="N1170" s="34"/>
      <c r="O1170" s="34"/>
    </row>
    <row r="1171" spans="1:15" customFormat="1" ht="15.75" customHeight="1" x14ac:dyDescent="0.2">
      <c r="A1171" s="34"/>
      <c r="B1171" s="34"/>
      <c r="C1171" s="34"/>
      <c r="D1171" s="34"/>
      <c r="E1171" s="34"/>
      <c r="F1171" s="34"/>
      <c r="G1171" s="34"/>
      <c r="H1171" s="34"/>
      <c r="I1171" s="34"/>
      <c r="J1171" s="34"/>
      <c r="K1171" s="34"/>
      <c r="L1171" s="34"/>
      <c r="M1171" s="34"/>
      <c r="N1171" s="34"/>
      <c r="O1171" s="34"/>
    </row>
    <row r="1172" spans="1:15" customFormat="1" ht="15.75" customHeight="1" x14ac:dyDescent="0.2">
      <c r="A1172" s="34"/>
      <c r="B1172" s="34"/>
      <c r="C1172" s="34"/>
      <c r="D1172" s="34"/>
      <c r="E1172" s="34"/>
      <c r="F1172" s="34"/>
      <c r="G1172" s="34"/>
      <c r="H1172" s="34"/>
      <c r="I1172" s="34"/>
      <c r="J1172" s="34"/>
      <c r="K1172" s="34"/>
      <c r="L1172" s="34"/>
      <c r="M1172" s="34"/>
      <c r="N1172" s="34"/>
      <c r="O1172" s="34"/>
    </row>
    <row r="1173" spans="1:15" customFormat="1" ht="15.75" customHeight="1" x14ac:dyDescent="0.2">
      <c r="A1173" s="34"/>
      <c r="B1173" s="34"/>
      <c r="C1173" s="34"/>
      <c r="D1173" s="34"/>
      <c r="E1173" s="34"/>
      <c r="F1173" s="34"/>
      <c r="G1173" s="34"/>
      <c r="H1173" s="34"/>
      <c r="I1173" s="34"/>
      <c r="J1173" s="34"/>
      <c r="K1173" s="34"/>
      <c r="L1173" s="34"/>
      <c r="M1173" s="34"/>
      <c r="N1173" s="34"/>
      <c r="O1173" s="34"/>
    </row>
    <row r="1174" spans="1:15" customFormat="1" ht="15.75" customHeight="1" x14ac:dyDescent="0.2">
      <c r="A1174" s="34"/>
      <c r="B1174" s="34"/>
      <c r="C1174" s="34"/>
      <c r="D1174" s="34"/>
      <c r="E1174" s="34"/>
      <c r="F1174" s="34"/>
      <c r="G1174" s="34"/>
      <c r="H1174" s="34"/>
      <c r="I1174" s="34"/>
      <c r="J1174" s="34"/>
      <c r="K1174" s="34"/>
      <c r="L1174" s="34"/>
      <c r="M1174" s="34"/>
      <c r="N1174" s="34"/>
      <c r="O1174" s="34"/>
    </row>
    <row r="1175" spans="1:15" customFormat="1" ht="15.75" customHeight="1" x14ac:dyDescent="0.2">
      <c r="A1175" s="34"/>
      <c r="B1175" s="34"/>
      <c r="C1175" s="34"/>
      <c r="D1175" s="34"/>
      <c r="E1175" s="34"/>
      <c r="F1175" s="34"/>
      <c r="G1175" s="34"/>
      <c r="H1175" s="34"/>
      <c r="I1175" s="34"/>
      <c r="J1175" s="34"/>
      <c r="K1175" s="34"/>
      <c r="L1175" s="34"/>
      <c r="M1175" s="34"/>
      <c r="N1175" s="34"/>
      <c r="O1175" s="34"/>
    </row>
    <row r="1176" spans="1:15" customFormat="1" ht="15.75" customHeight="1" x14ac:dyDescent="0.2">
      <c r="A1176" s="34"/>
      <c r="B1176" s="34"/>
      <c r="C1176" s="34"/>
      <c r="D1176" s="34"/>
      <c r="E1176" s="34"/>
      <c r="F1176" s="34"/>
      <c r="G1176" s="34"/>
      <c r="H1176" s="34"/>
      <c r="I1176" s="34"/>
      <c r="J1176" s="34"/>
      <c r="K1176" s="34"/>
      <c r="L1176" s="34"/>
      <c r="M1176" s="34"/>
      <c r="N1176" s="34"/>
      <c r="O1176" s="34"/>
    </row>
    <row r="1177" spans="1:15" customFormat="1" ht="15.75" customHeight="1" x14ac:dyDescent="0.2">
      <c r="A1177" s="34"/>
      <c r="B1177" s="34"/>
      <c r="C1177" s="34"/>
      <c r="D1177" s="34"/>
      <c r="E1177" s="34"/>
      <c r="F1177" s="34"/>
      <c r="G1177" s="34"/>
      <c r="H1177" s="34"/>
      <c r="I1177" s="34"/>
      <c r="J1177" s="34"/>
      <c r="K1177" s="34"/>
      <c r="L1177" s="34"/>
      <c r="M1177" s="34"/>
      <c r="N1177" s="34"/>
      <c r="O1177" s="34"/>
    </row>
    <row r="1178" spans="1:15" customFormat="1" ht="15.75" customHeight="1" x14ac:dyDescent="0.2">
      <c r="A1178" s="34"/>
      <c r="B1178" s="34"/>
      <c r="C1178" s="34"/>
      <c r="D1178" s="34"/>
      <c r="E1178" s="34"/>
      <c r="F1178" s="34"/>
      <c r="G1178" s="34"/>
      <c r="H1178" s="34"/>
      <c r="I1178" s="34"/>
      <c r="J1178" s="34"/>
      <c r="K1178" s="34"/>
      <c r="L1178" s="34"/>
      <c r="M1178" s="34"/>
      <c r="N1178" s="34"/>
      <c r="O1178" s="34"/>
    </row>
    <row r="1179" spans="1:15" customFormat="1" ht="15.75" customHeight="1" x14ac:dyDescent="0.2">
      <c r="A1179" s="34"/>
      <c r="B1179" s="34"/>
      <c r="C1179" s="34"/>
      <c r="D1179" s="34"/>
      <c r="E1179" s="34"/>
      <c r="F1179" s="34"/>
      <c r="G1179" s="34"/>
      <c r="H1179" s="34"/>
      <c r="I1179" s="34"/>
      <c r="J1179" s="34"/>
      <c r="K1179" s="34"/>
      <c r="L1179" s="34"/>
      <c r="M1179" s="34"/>
      <c r="N1179" s="34"/>
      <c r="O1179" s="34"/>
    </row>
    <row r="1180" spans="1:15" customFormat="1" ht="15.75" customHeight="1" x14ac:dyDescent="0.2">
      <c r="A1180" s="34"/>
      <c r="B1180" s="34"/>
      <c r="C1180" s="34"/>
      <c r="D1180" s="34"/>
      <c r="E1180" s="34"/>
      <c r="F1180" s="34"/>
      <c r="G1180" s="34"/>
      <c r="H1180" s="34"/>
      <c r="I1180" s="34"/>
      <c r="J1180" s="34"/>
      <c r="K1180" s="34"/>
      <c r="L1180" s="34"/>
      <c r="M1180" s="34"/>
      <c r="N1180" s="34"/>
      <c r="O1180" s="34"/>
    </row>
    <row r="1181" spans="1:15" customFormat="1" ht="15.75" customHeight="1" x14ac:dyDescent="0.2">
      <c r="A1181" s="34"/>
      <c r="B1181" s="34"/>
      <c r="C1181" s="34"/>
      <c r="D1181" s="34"/>
      <c r="E1181" s="34"/>
      <c r="F1181" s="34"/>
      <c r="G1181" s="34"/>
      <c r="H1181" s="34"/>
      <c r="I1181" s="34"/>
      <c r="J1181" s="34"/>
      <c r="K1181" s="34"/>
      <c r="L1181" s="34"/>
      <c r="M1181" s="34"/>
      <c r="N1181" s="34"/>
      <c r="O1181" s="34"/>
    </row>
    <row r="1182" spans="1:15" customFormat="1" ht="15.75" customHeight="1" x14ac:dyDescent="0.2">
      <c r="A1182" s="34"/>
      <c r="B1182" s="34"/>
      <c r="C1182" s="34"/>
      <c r="D1182" s="34"/>
      <c r="E1182" s="34"/>
      <c r="F1182" s="34"/>
      <c r="G1182" s="34"/>
      <c r="H1182" s="34"/>
      <c r="I1182" s="34"/>
      <c r="J1182" s="34"/>
      <c r="K1182" s="34"/>
      <c r="L1182" s="34"/>
      <c r="M1182" s="34"/>
      <c r="N1182" s="34"/>
      <c r="O1182" s="34"/>
    </row>
    <row r="1183" spans="1:15" customFormat="1" ht="15.75" customHeight="1" x14ac:dyDescent="0.2">
      <c r="A1183" s="34"/>
      <c r="B1183" s="34"/>
      <c r="C1183" s="34"/>
      <c r="D1183" s="34"/>
      <c r="E1183" s="34"/>
      <c r="F1183" s="34"/>
      <c r="G1183" s="34"/>
      <c r="H1183" s="34"/>
      <c r="I1183" s="34"/>
      <c r="J1183" s="34"/>
      <c r="K1183" s="34"/>
      <c r="L1183" s="34"/>
      <c r="M1183" s="34"/>
      <c r="N1183" s="34"/>
      <c r="O1183" s="34"/>
    </row>
    <row r="1184" spans="1:15" customFormat="1" ht="15.75" customHeight="1" x14ac:dyDescent="0.2">
      <c r="A1184" s="34"/>
      <c r="B1184" s="34"/>
      <c r="C1184" s="34"/>
      <c r="D1184" s="34"/>
      <c r="E1184" s="34"/>
      <c r="F1184" s="34"/>
      <c r="G1184" s="34"/>
      <c r="H1184" s="34"/>
      <c r="I1184" s="34"/>
      <c r="J1184" s="34"/>
      <c r="K1184" s="34"/>
      <c r="L1184" s="34"/>
      <c r="M1184" s="34"/>
      <c r="N1184" s="34"/>
      <c r="O1184" s="34"/>
    </row>
    <row r="1185" spans="1:15" customFormat="1" ht="15.75" customHeight="1" x14ac:dyDescent="0.2">
      <c r="A1185" s="34"/>
      <c r="B1185" s="34"/>
      <c r="C1185" s="34"/>
      <c r="D1185" s="34"/>
      <c r="E1185" s="34"/>
      <c r="F1185" s="34"/>
      <c r="G1185" s="34"/>
      <c r="H1185" s="34"/>
      <c r="I1185" s="34"/>
      <c r="J1185" s="34"/>
      <c r="K1185" s="34"/>
      <c r="L1185" s="34"/>
      <c r="M1185" s="34"/>
      <c r="N1185" s="34"/>
      <c r="O1185" s="34"/>
    </row>
    <row r="1186" spans="1:15" customFormat="1" ht="15.75" customHeight="1" x14ac:dyDescent="0.2">
      <c r="A1186" s="34"/>
      <c r="B1186" s="34"/>
      <c r="C1186" s="34"/>
      <c r="D1186" s="34"/>
      <c r="E1186" s="34"/>
      <c r="F1186" s="34"/>
      <c r="G1186" s="34"/>
      <c r="H1186" s="34"/>
      <c r="I1186" s="34"/>
      <c r="J1186" s="34"/>
      <c r="K1186" s="34"/>
      <c r="L1186" s="34"/>
      <c r="M1186" s="34"/>
      <c r="N1186" s="34"/>
      <c r="O1186" s="34"/>
    </row>
    <row r="1187" spans="1:15" customFormat="1" ht="15.75" customHeight="1" x14ac:dyDescent="0.2">
      <c r="A1187" s="34"/>
      <c r="B1187" s="34"/>
      <c r="C1187" s="34"/>
      <c r="D1187" s="34"/>
      <c r="E1187" s="34"/>
      <c r="F1187" s="34"/>
      <c r="G1187" s="34"/>
      <c r="H1187" s="34"/>
      <c r="I1187" s="34"/>
      <c r="J1187" s="34"/>
      <c r="K1187" s="34"/>
      <c r="L1187" s="34"/>
      <c r="M1187" s="34"/>
      <c r="N1187" s="34"/>
      <c r="O1187" s="34"/>
    </row>
    <row r="1188" spans="1:15" customFormat="1" ht="15.75" customHeight="1" x14ac:dyDescent="0.2">
      <c r="A1188" s="34"/>
      <c r="B1188" s="34"/>
      <c r="C1188" s="34"/>
      <c r="D1188" s="34"/>
      <c r="E1188" s="34"/>
      <c r="F1188" s="34"/>
      <c r="G1188" s="34"/>
      <c r="H1188" s="34"/>
      <c r="I1188" s="34"/>
      <c r="J1188" s="34"/>
      <c r="K1188" s="34"/>
      <c r="L1188" s="34"/>
      <c r="M1188" s="34"/>
      <c r="N1188" s="34"/>
      <c r="O1188" s="34"/>
    </row>
    <row r="1189" spans="1:15" customFormat="1" ht="15.75" customHeight="1" x14ac:dyDescent="0.2">
      <c r="A1189" s="34"/>
      <c r="B1189" s="34"/>
      <c r="C1189" s="34"/>
      <c r="D1189" s="34"/>
      <c r="E1189" s="34"/>
      <c r="F1189" s="34"/>
      <c r="G1189" s="34"/>
      <c r="H1189" s="34"/>
      <c r="I1189" s="34"/>
      <c r="J1189" s="34"/>
      <c r="K1189" s="34"/>
      <c r="L1189" s="34"/>
      <c r="M1189" s="34"/>
      <c r="N1189" s="34"/>
      <c r="O1189" s="34"/>
    </row>
    <row r="1190" spans="1:15" customFormat="1" ht="15.75" customHeight="1" x14ac:dyDescent="0.2">
      <c r="A1190" s="34"/>
      <c r="B1190" s="34"/>
      <c r="C1190" s="34"/>
      <c r="D1190" s="34"/>
      <c r="E1190" s="34"/>
      <c r="F1190" s="34"/>
      <c r="G1190" s="34"/>
      <c r="H1190" s="34"/>
      <c r="I1190" s="34"/>
      <c r="J1190" s="34"/>
      <c r="K1190" s="34"/>
      <c r="L1190" s="34"/>
      <c r="M1190" s="34"/>
      <c r="N1190" s="34"/>
      <c r="O1190" s="34"/>
    </row>
    <row r="1191" spans="1:15" customFormat="1" ht="15.75" customHeight="1" x14ac:dyDescent="0.2">
      <c r="A1191" s="34"/>
      <c r="B1191" s="34"/>
      <c r="C1191" s="34"/>
      <c r="D1191" s="34"/>
      <c r="E1191" s="34"/>
      <c r="F1191" s="34"/>
      <c r="G1191" s="34"/>
      <c r="H1191" s="34"/>
      <c r="I1191" s="34"/>
      <c r="J1191" s="34"/>
      <c r="K1191" s="34"/>
      <c r="L1191" s="34"/>
      <c r="M1191" s="34"/>
      <c r="N1191" s="34"/>
      <c r="O1191" s="34"/>
    </row>
    <row r="1192" spans="1:15" customFormat="1" ht="15.75" customHeight="1" x14ac:dyDescent="0.2">
      <c r="A1192" s="34"/>
      <c r="B1192" s="34"/>
      <c r="C1192" s="34"/>
      <c r="D1192" s="34"/>
      <c r="E1192" s="34"/>
      <c r="F1192" s="34"/>
      <c r="G1192" s="34"/>
      <c r="H1192" s="34"/>
      <c r="I1192" s="34"/>
      <c r="J1192" s="34"/>
      <c r="K1192" s="34"/>
      <c r="L1192" s="34"/>
      <c r="M1192" s="34"/>
      <c r="N1192" s="34"/>
      <c r="O1192" s="34"/>
    </row>
    <row r="1193" spans="1:15" customFormat="1" ht="15.75" customHeight="1" x14ac:dyDescent="0.2">
      <c r="A1193" s="34"/>
      <c r="B1193" s="34"/>
      <c r="C1193" s="34"/>
      <c r="D1193" s="34"/>
      <c r="E1193" s="34"/>
      <c r="F1193" s="34"/>
      <c r="G1193" s="34"/>
      <c r="H1193" s="34"/>
      <c r="I1193" s="34"/>
      <c r="J1193" s="34"/>
      <c r="K1193" s="34"/>
      <c r="L1193" s="34"/>
      <c r="M1193" s="34"/>
      <c r="N1193" s="34"/>
      <c r="O1193" s="34"/>
    </row>
    <row r="1194" spans="1:15" customFormat="1" ht="15.75" customHeight="1" x14ac:dyDescent="0.2">
      <c r="A1194" s="34"/>
      <c r="B1194" s="34"/>
      <c r="C1194" s="34"/>
      <c r="D1194" s="34"/>
      <c r="E1194" s="34"/>
      <c r="F1194" s="34"/>
      <c r="G1194" s="34"/>
      <c r="H1194" s="34"/>
      <c r="I1194" s="34"/>
      <c r="J1194" s="34"/>
      <c r="K1194" s="34"/>
      <c r="L1194" s="34"/>
      <c r="M1194" s="34"/>
      <c r="N1194" s="34"/>
      <c r="O1194" s="34"/>
    </row>
    <row r="1195" spans="1:15" customFormat="1" ht="15.75" customHeight="1" x14ac:dyDescent="0.2">
      <c r="A1195" s="34"/>
      <c r="B1195" s="34"/>
      <c r="C1195" s="34"/>
      <c r="D1195" s="34"/>
      <c r="E1195" s="34"/>
      <c r="F1195" s="34"/>
      <c r="G1195" s="34"/>
      <c r="H1195" s="34"/>
      <c r="I1195" s="34"/>
      <c r="J1195" s="34"/>
      <c r="K1195" s="34"/>
      <c r="L1195" s="34"/>
      <c r="M1195" s="34"/>
      <c r="N1195" s="34"/>
      <c r="O1195" s="34"/>
    </row>
    <row r="1196" spans="1:15" customFormat="1" ht="15.75" customHeight="1" x14ac:dyDescent="0.2">
      <c r="A1196" s="34"/>
      <c r="B1196" s="34"/>
      <c r="C1196" s="34"/>
      <c r="D1196" s="34"/>
      <c r="E1196" s="34"/>
      <c r="F1196" s="34"/>
      <c r="G1196" s="34"/>
      <c r="H1196" s="34"/>
      <c r="I1196" s="34"/>
      <c r="J1196" s="34"/>
      <c r="K1196" s="34"/>
      <c r="L1196" s="34"/>
      <c r="M1196" s="34"/>
      <c r="N1196" s="34"/>
      <c r="O1196" s="34"/>
    </row>
    <row r="1197" spans="1:15" customFormat="1" ht="15.75" customHeight="1" x14ac:dyDescent="0.2">
      <c r="A1197" s="34"/>
      <c r="B1197" s="34"/>
      <c r="C1197" s="34"/>
      <c r="D1197" s="34"/>
      <c r="E1197" s="34"/>
      <c r="F1197" s="34"/>
      <c r="G1197" s="34"/>
      <c r="H1197" s="34"/>
      <c r="I1197" s="34"/>
      <c r="J1197" s="34"/>
      <c r="K1197" s="34"/>
      <c r="L1197" s="34"/>
      <c r="M1197" s="34"/>
      <c r="N1197" s="34"/>
      <c r="O1197" s="34"/>
    </row>
    <row r="1198" spans="1:15" customFormat="1" ht="15.75" customHeight="1" x14ac:dyDescent="0.2">
      <c r="A1198" s="34"/>
      <c r="B1198" s="34"/>
      <c r="C1198" s="34"/>
      <c r="D1198" s="34"/>
      <c r="E1198" s="34"/>
      <c r="F1198" s="34"/>
      <c r="G1198" s="34"/>
      <c r="H1198" s="34"/>
      <c r="I1198" s="34"/>
      <c r="J1198" s="34"/>
      <c r="K1198" s="34"/>
      <c r="L1198" s="34"/>
      <c r="M1198" s="34"/>
      <c r="N1198" s="34"/>
      <c r="O1198" s="34"/>
    </row>
    <row r="1199" spans="1:15" customFormat="1" ht="15.75" customHeight="1" x14ac:dyDescent="0.2">
      <c r="A1199" s="34"/>
      <c r="B1199" s="34"/>
      <c r="C1199" s="34"/>
      <c r="D1199" s="34"/>
      <c r="E1199" s="34"/>
      <c r="F1199" s="34"/>
      <c r="G1199" s="34"/>
      <c r="H1199" s="34"/>
      <c r="I1199" s="34"/>
      <c r="J1199" s="34"/>
      <c r="K1199" s="34"/>
      <c r="L1199" s="34"/>
      <c r="M1199" s="34"/>
      <c r="N1199" s="34"/>
      <c r="O1199" s="34"/>
    </row>
    <row r="1200" spans="1:15" customFormat="1" ht="15.75" customHeight="1" x14ac:dyDescent="0.2">
      <c r="A1200" s="34"/>
      <c r="B1200" s="34"/>
      <c r="C1200" s="34"/>
      <c r="D1200" s="34"/>
      <c r="E1200" s="34"/>
      <c r="F1200" s="34"/>
      <c r="G1200" s="34"/>
      <c r="H1200" s="34"/>
      <c r="I1200" s="34"/>
      <c r="J1200" s="34"/>
      <c r="K1200" s="34"/>
      <c r="L1200" s="34"/>
      <c r="M1200" s="34"/>
      <c r="N1200" s="34"/>
      <c r="O1200" s="34"/>
    </row>
    <row r="1201" spans="1:15" customFormat="1" ht="15.75" customHeight="1" x14ac:dyDescent="0.2">
      <c r="A1201" s="34"/>
      <c r="B1201" s="34"/>
      <c r="C1201" s="34"/>
      <c r="D1201" s="34"/>
      <c r="E1201" s="34"/>
      <c r="F1201" s="34"/>
      <c r="G1201" s="34"/>
      <c r="H1201" s="34"/>
      <c r="I1201" s="34"/>
      <c r="J1201" s="34"/>
      <c r="K1201" s="34"/>
      <c r="L1201" s="34"/>
      <c r="M1201" s="34"/>
      <c r="N1201" s="34"/>
      <c r="O1201" s="34"/>
    </row>
    <row r="1202" spans="1:15" customFormat="1" ht="15.75" customHeight="1" x14ac:dyDescent="0.2">
      <c r="A1202" s="34"/>
      <c r="B1202" s="34"/>
      <c r="C1202" s="34"/>
      <c r="D1202" s="34"/>
      <c r="E1202" s="34"/>
      <c r="F1202" s="34"/>
      <c r="G1202" s="34"/>
      <c r="H1202" s="34"/>
      <c r="I1202" s="34"/>
      <c r="J1202" s="34"/>
      <c r="K1202" s="34"/>
      <c r="L1202" s="34"/>
      <c r="M1202" s="34"/>
      <c r="N1202" s="34"/>
      <c r="O1202" s="34"/>
    </row>
    <row r="1203" spans="1:15" customFormat="1" ht="15.75" customHeight="1" x14ac:dyDescent="0.2">
      <c r="A1203" s="34"/>
      <c r="B1203" s="34"/>
      <c r="C1203" s="34"/>
      <c r="D1203" s="34"/>
      <c r="E1203" s="34"/>
      <c r="F1203" s="34"/>
      <c r="G1203" s="34"/>
      <c r="H1203" s="34"/>
      <c r="I1203" s="34"/>
      <c r="J1203" s="34"/>
      <c r="K1203" s="34"/>
      <c r="L1203" s="34"/>
      <c r="M1203" s="34"/>
      <c r="N1203" s="34"/>
      <c r="O1203" s="34"/>
    </row>
    <row r="1204" spans="1:15" customFormat="1" ht="15.75" customHeight="1" x14ac:dyDescent="0.2">
      <c r="A1204" s="34"/>
      <c r="B1204" s="34"/>
      <c r="C1204" s="34"/>
      <c r="D1204" s="34"/>
      <c r="E1204" s="34"/>
      <c r="F1204" s="34"/>
      <c r="G1204" s="34"/>
      <c r="H1204" s="34"/>
      <c r="I1204" s="34"/>
      <c r="J1204" s="34"/>
      <c r="K1204" s="34"/>
      <c r="L1204" s="34"/>
      <c r="M1204" s="34"/>
      <c r="N1204" s="34"/>
      <c r="O1204" s="34"/>
    </row>
    <row r="1205" spans="1:15" customFormat="1" ht="15.75" customHeight="1" x14ac:dyDescent="0.2">
      <c r="A1205" s="34"/>
      <c r="B1205" s="34"/>
      <c r="C1205" s="34"/>
      <c r="D1205" s="34"/>
      <c r="E1205" s="34"/>
      <c r="F1205" s="34"/>
      <c r="G1205" s="34"/>
      <c r="H1205" s="34"/>
      <c r="I1205" s="34"/>
      <c r="J1205" s="34"/>
      <c r="K1205" s="34"/>
      <c r="L1205" s="34"/>
      <c r="M1205" s="34"/>
      <c r="N1205" s="34"/>
      <c r="O1205" s="34"/>
    </row>
    <row r="1206" spans="1:15" customFormat="1" ht="15.75" customHeight="1" x14ac:dyDescent="0.2">
      <c r="A1206" s="34"/>
      <c r="B1206" s="34"/>
      <c r="C1206" s="34"/>
      <c r="D1206" s="34"/>
      <c r="E1206" s="34"/>
      <c r="F1206" s="34"/>
      <c r="G1206" s="34"/>
      <c r="H1206" s="34"/>
      <c r="I1206" s="34"/>
      <c r="J1206" s="34"/>
      <c r="K1206" s="34"/>
      <c r="L1206" s="34"/>
      <c r="M1206" s="34"/>
      <c r="N1206" s="34"/>
      <c r="O1206" s="34"/>
    </row>
    <row r="1207" spans="1:15" customFormat="1" ht="15.75" customHeight="1" x14ac:dyDescent="0.2">
      <c r="A1207" s="34"/>
      <c r="B1207" s="34"/>
      <c r="C1207" s="34"/>
      <c r="D1207" s="34"/>
      <c r="E1207" s="34"/>
      <c r="F1207" s="34"/>
      <c r="G1207" s="34"/>
      <c r="H1207" s="34"/>
      <c r="I1207" s="34"/>
      <c r="J1207" s="34"/>
      <c r="K1207" s="34"/>
      <c r="L1207" s="34"/>
      <c r="M1207" s="34"/>
      <c r="N1207" s="34"/>
      <c r="O1207" s="34"/>
    </row>
    <row r="1208" spans="1:15" customFormat="1" ht="15.75" customHeight="1" x14ac:dyDescent="0.2">
      <c r="A1208" s="34"/>
      <c r="B1208" s="34"/>
      <c r="C1208" s="34"/>
      <c r="D1208" s="34"/>
      <c r="E1208" s="34"/>
      <c r="F1208" s="34"/>
      <c r="G1208" s="34"/>
      <c r="H1208" s="34"/>
      <c r="I1208" s="34"/>
      <c r="J1208" s="34"/>
      <c r="K1208" s="34"/>
      <c r="L1208" s="34"/>
      <c r="M1208" s="34"/>
      <c r="N1208" s="34"/>
      <c r="O1208" s="34"/>
    </row>
    <row r="1209" spans="1:15" customFormat="1" ht="15.75" customHeight="1" x14ac:dyDescent="0.2">
      <c r="A1209" s="34"/>
      <c r="B1209" s="34"/>
      <c r="C1209" s="34"/>
      <c r="D1209" s="34"/>
      <c r="E1209" s="34"/>
      <c r="F1209" s="34"/>
      <c r="G1209" s="34"/>
      <c r="H1209" s="34"/>
      <c r="I1209" s="34"/>
      <c r="J1209" s="34"/>
      <c r="K1209" s="34"/>
      <c r="L1209" s="34"/>
      <c r="M1209" s="34"/>
      <c r="N1209" s="34"/>
      <c r="O1209" s="34"/>
    </row>
    <row r="1210" spans="1:15" customFormat="1" ht="15.75" customHeight="1" x14ac:dyDescent="0.2">
      <c r="A1210" s="34"/>
      <c r="B1210" s="34"/>
      <c r="C1210" s="34"/>
      <c r="D1210" s="34"/>
      <c r="E1210" s="34"/>
      <c r="F1210" s="34"/>
      <c r="G1210" s="34"/>
      <c r="H1210" s="34"/>
      <c r="I1210" s="34"/>
      <c r="J1210" s="34"/>
      <c r="K1210" s="34"/>
      <c r="L1210" s="34"/>
      <c r="M1210" s="34"/>
      <c r="N1210" s="34"/>
      <c r="O1210" s="34"/>
    </row>
    <row r="1211" spans="1:15" customFormat="1" ht="15.75" customHeight="1" x14ac:dyDescent="0.2">
      <c r="A1211" s="34"/>
      <c r="B1211" s="34"/>
      <c r="C1211" s="34"/>
      <c r="D1211" s="34"/>
      <c r="E1211" s="34"/>
      <c r="F1211" s="34"/>
      <c r="G1211" s="34"/>
      <c r="H1211" s="34"/>
      <c r="I1211" s="34"/>
      <c r="J1211" s="34"/>
      <c r="K1211" s="34"/>
      <c r="L1211" s="34"/>
      <c r="M1211" s="34"/>
      <c r="N1211" s="34"/>
      <c r="O1211" s="34"/>
    </row>
    <row r="1212" spans="1:15" customFormat="1" ht="15.75" customHeight="1" x14ac:dyDescent="0.2">
      <c r="A1212" s="34"/>
      <c r="B1212" s="34"/>
      <c r="C1212" s="34"/>
      <c r="D1212" s="34"/>
      <c r="E1212" s="34"/>
      <c r="F1212" s="34"/>
      <c r="G1212" s="34"/>
      <c r="H1212" s="34"/>
      <c r="I1212" s="34"/>
      <c r="J1212" s="34"/>
      <c r="K1212" s="34"/>
      <c r="L1212" s="34"/>
      <c r="M1212" s="34"/>
      <c r="N1212" s="34"/>
      <c r="O1212" s="34"/>
    </row>
    <row r="1213" spans="1:15" customFormat="1" ht="15.75" customHeight="1" x14ac:dyDescent="0.2">
      <c r="A1213" s="34"/>
      <c r="B1213" s="34"/>
      <c r="C1213" s="34"/>
      <c r="D1213" s="34"/>
      <c r="E1213" s="34"/>
      <c r="F1213" s="34"/>
      <c r="G1213" s="34"/>
      <c r="H1213" s="34"/>
      <c r="I1213" s="34"/>
      <c r="J1213" s="34"/>
      <c r="K1213" s="34"/>
      <c r="L1213" s="34"/>
      <c r="M1213" s="34"/>
      <c r="N1213" s="34"/>
      <c r="O1213" s="34"/>
    </row>
    <row r="1214" spans="1:15" customFormat="1" ht="15.75" customHeight="1" x14ac:dyDescent="0.2">
      <c r="A1214" s="34"/>
      <c r="B1214" s="34"/>
      <c r="C1214" s="34"/>
      <c r="D1214" s="34"/>
      <c r="E1214" s="34"/>
      <c r="F1214" s="34"/>
      <c r="G1214" s="34"/>
      <c r="H1214" s="34"/>
      <c r="I1214" s="34"/>
      <c r="J1214" s="34"/>
      <c r="K1214" s="34"/>
      <c r="L1214" s="34"/>
      <c r="M1214" s="34"/>
      <c r="N1214" s="34"/>
      <c r="O1214" s="34"/>
    </row>
    <row r="1215" spans="1:15" customFormat="1" ht="15.75" customHeight="1" x14ac:dyDescent="0.2">
      <c r="A1215" s="34"/>
      <c r="B1215" s="34"/>
      <c r="C1215" s="34"/>
      <c r="D1215" s="34"/>
      <c r="E1215" s="34"/>
      <c r="F1215" s="34"/>
      <c r="G1215" s="34"/>
      <c r="H1215" s="34"/>
      <c r="I1215" s="34"/>
      <c r="J1215" s="34"/>
      <c r="K1215" s="34"/>
      <c r="L1215" s="34"/>
      <c r="M1215" s="34"/>
      <c r="N1215" s="34"/>
      <c r="O1215" s="34"/>
    </row>
    <row r="1216" spans="1:15" customFormat="1" ht="15.75" customHeight="1" x14ac:dyDescent="0.2">
      <c r="A1216" s="34"/>
      <c r="B1216" s="34"/>
      <c r="C1216" s="34"/>
      <c r="D1216" s="34"/>
      <c r="E1216" s="34"/>
      <c r="F1216" s="34"/>
      <c r="G1216" s="34"/>
      <c r="H1216" s="34"/>
      <c r="I1216" s="34"/>
      <c r="J1216" s="34"/>
      <c r="K1216" s="34"/>
      <c r="L1216" s="34"/>
      <c r="M1216" s="34"/>
      <c r="N1216" s="34"/>
      <c r="O1216" s="34"/>
    </row>
    <row r="1217" spans="1:15" customFormat="1" ht="15.75" customHeight="1" x14ac:dyDescent="0.2">
      <c r="A1217" s="34"/>
      <c r="B1217" s="34"/>
      <c r="C1217" s="34"/>
      <c r="D1217" s="34"/>
      <c r="E1217" s="34"/>
      <c r="F1217" s="34"/>
      <c r="G1217" s="34"/>
      <c r="H1217" s="34"/>
      <c r="I1217" s="34"/>
      <c r="J1217" s="34"/>
      <c r="K1217" s="34"/>
      <c r="L1217" s="34"/>
      <c r="M1217" s="34"/>
      <c r="N1217" s="34"/>
      <c r="O1217" s="34"/>
    </row>
    <row r="1218" spans="1:15" customFormat="1" ht="15.75" customHeight="1" x14ac:dyDescent="0.2">
      <c r="A1218" s="34"/>
      <c r="B1218" s="34"/>
      <c r="C1218" s="34"/>
      <c r="D1218" s="34"/>
      <c r="E1218" s="34"/>
      <c r="F1218" s="34"/>
      <c r="G1218" s="34"/>
      <c r="H1218" s="34"/>
      <c r="I1218" s="34"/>
      <c r="J1218" s="34"/>
      <c r="K1218" s="34"/>
      <c r="L1218" s="34"/>
      <c r="M1218" s="34"/>
      <c r="N1218" s="34"/>
      <c r="O1218" s="34"/>
    </row>
    <row r="1219" spans="1:15" customFormat="1" ht="15.75" customHeight="1" x14ac:dyDescent="0.2">
      <c r="A1219" s="34"/>
      <c r="B1219" s="34"/>
      <c r="C1219" s="34"/>
      <c r="D1219" s="34"/>
      <c r="E1219" s="34"/>
      <c r="F1219" s="34"/>
      <c r="G1219" s="34"/>
      <c r="H1219" s="34"/>
      <c r="I1219" s="34"/>
      <c r="J1219" s="34"/>
      <c r="K1219" s="34"/>
      <c r="L1219" s="34"/>
      <c r="M1219" s="34"/>
      <c r="N1219" s="34"/>
      <c r="O1219" s="34"/>
    </row>
    <row r="1220" spans="1:15" customFormat="1" ht="15.75" customHeight="1" x14ac:dyDescent="0.2">
      <c r="A1220" s="34"/>
      <c r="B1220" s="34"/>
      <c r="C1220" s="34"/>
      <c r="D1220" s="34"/>
      <c r="E1220" s="34"/>
      <c r="F1220" s="34"/>
      <c r="G1220" s="34"/>
      <c r="H1220" s="34"/>
      <c r="I1220" s="34"/>
      <c r="J1220" s="34"/>
      <c r="K1220" s="34"/>
      <c r="L1220" s="34"/>
      <c r="M1220" s="34"/>
      <c r="N1220" s="34"/>
      <c r="O1220" s="34"/>
    </row>
    <row r="1221" spans="1:15" customFormat="1" ht="15.75" customHeight="1" x14ac:dyDescent="0.2">
      <c r="A1221" s="34"/>
      <c r="B1221" s="34"/>
      <c r="C1221" s="34"/>
      <c r="D1221" s="34"/>
      <c r="E1221" s="34"/>
      <c r="F1221" s="34"/>
      <c r="G1221" s="34"/>
      <c r="H1221" s="34"/>
      <c r="I1221" s="34"/>
      <c r="J1221" s="34"/>
      <c r="K1221" s="34"/>
      <c r="L1221" s="34"/>
      <c r="M1221" s="34"/>
      <c r="N1221" s="34"/>
      <c r="O1221" s="34"/>
    </row>
    <row r="1222" spans="1:15" customFormat="1" ht="15.75" customHeight="1" x14ac:dyDescent="0.2">
      <c r="A1222" s="34"/>
      <c r="B1222" s="34"/>
      <c r="C1222" s="34"/>
      <c r="D1222" s="34"/>
      <c r="E1222" s="34"/>
      <c r="F1222" s="34"/>
      <c r="G1222" s="34"/>
      <c r="H1222" s="34"/>
      <c r="I1222" s="34"/>
      <c r="J1222" s="34"/>
      <c r="K1222" s="34"/>
      <c r="L1222" s="34"/>
      <c r="M1222" s="34"/>
      <c r="N1222" s="34"/>
      <c r="O1222" s="34"/>
    </row>
    <row r="1223" spans="1:15" customFormat="1" ht="15.75" customHeight="1" x14ac:dyDescent="0.2">
      <c r="A1223" s="34"/>
      <c r="B1223" s="34"/>
      <c r="C1223" s="34"/>
      <c r="D1223" s="34"/>
      <c r="E1223" s="34"/>
      <c r="F1223" s="34"/>
      <c r="G1223" s="34"/>
      <c r="H1223" s="34"/>
      <c r="I1223" s="34"/>
      <c r="J1223" s="34"/>
      <c r="K1223" s="34"/>
      <c r="L1223" s="34"/>
      <c r="M1223" s="34"/>
      <c r="N1223" s="34"/>
      <c r="O1223" s="34"/>
    </row>
    <row r="1224" spans="1:15" customFormat="1" ht="15.75" customHeight="1" x14ac:dyDescent="0.2">
      <c r="A1224" s="34"/>
      <c r="B1224" s="34"/>
      <c r="C1224" s="34"/>
      <c r="D1224" s="34"/>
      <c r="E1224" s="34"/>
      <c r="F1224" s="34"/>
      <c r="G1224" s="34"/>
      <c r="H1224" s="34"/>
      <c r="I1224" s="34"/>
      <c r="J1224" s="34"/>
      <c r="K1224" s="34"/>
      <c r="L1224" s="34"/>
      <c r="M1224" s="34"/>
      <c r="N1224" s="34"/>
      <c r="O1224" s="34"/>
    </row>
    <row r="1225" spans="1:15" customFormat="1" ht="15.75" customHeight="1" x14ac:dyDescent="0.2">
      <c r="A1225" s="34"/>
      <c r="B1225" s="34"/>
      <c r="C1225" s="34"/>
      <c r="D1225" s="34"/>
      <c r="E1225" s="34"/>
      <c r="F1225" s="34"/>
      <c r="G1225" s="34"/>
      <c r="H1225" s="34"/>
      <c r="I1225" s="34"/>
      <c r="J1225" s="34"/>
      <c r="K1225" s="34"/>
      <c r="L1225" s="34"/>
      <c r="M1225" s="34"/>
      <c r="N1225" s="34"/>
      <c r="O1225" s="34"/>
    </row>
    <row r="1226" spans="1:15" customFormat="1" ht="15.75" customHeight="1" x14ac:dyDescent="0.2">
      <c r="A1226" s="34"/>
      <c r="B1226" s="34"/>
      <c r="C1226" s="34"/>
      <c r="D1226" s="34"/>
      <c r="E1226" s="34"/>
      <c r="F1226" s="34"/>
      <c r="G1226" s="34"/>
      <c r="H1226" s="34"/>
      <c r="I1226" s="34"/>
      <c r="J1226" s="34"/>
      <c r="K1226" s="34"/>
      <c r="L1226" s="34"/>
      <c r="M1226" s="34"/>
      <c r="N1226" s="34"/>
      <c r="O1226" s="34"/>
    </row>
    <row r="1227" spans="1:15" customFormat="1" ht="15.75" customHeight="1" x14ac:dyDescent="0.2">
      <c r="A1227" s="34"/>
      <c r="B1227" s="34"/>
      <c r="C1227" s="34"/>
      <c r="D1227" s="34"/>
      <c r="E1227" s="34"/>
      <c r="F1227" s="34"/>
      <c r="G1227" s="34"/>
      <c r="H1227" s="34"/>
      <c r="I1227" s="34"/>
      <c r="J1227" s="34"/>
      <c r="K1227" s="34"/>
      <c r="L1227" s="34"/>
      <c r="M1227" s="34"/>
      <c r="N1227" s="34"/>
      <c r="O1227" s="34"/>
    </row>
    <row r="1228" spans="1:15" customFormat="1" ht="15.75" customHeight="1" x14ac:dyDescent="0.2">
      <c r="A1228" s="34"/>
      <c r="B1228" s="34"/>
      <c r="C1228" s="34"/>
      <c r="D1228" s="34"/>
      <c r="E1228" s="34"/>
      <c r="F1228" s="34"/>
      <c r="G1228" s="34"/>
      <c r="H1228" s="34"/>
      <c r="I1228" s="34"/>
      <c r="J1228" s="34"/>
      <c r="K1228" s="34"/>
      <c r="L1228" s="34"/>
      <c r="M1228" s="34"/>
      <c r="N1228" s="34"/>
      <c r="O1228" s="34"/>
    </row>
    <row r="1229" spans="1:15" customFormat="1" ht="15.75" customHeight="1" x14ac:dyDescent="0.2">
      <c r="A1229" s="34"/>
      <c r="B1229" s="34"/>
      <c r="C1229" s="34"/>
      <c r="D1229" s="34"/>
      <c r="E1229" s="34"/>
      <c r="F1229" s="34"/>
      <c r="G1229" s="34"/>
      <c r="H1229" s="34"/>
      <c r="I1229" s="34"/>
      <c r="J1229" s="34"/>
      <c r="K1229" s="34"/>
      <c r="L1229" s="34"/>
      <c r="M1229" s="34"/>
      <c r="N1229" s="34"/>
      <c r="O1229" s="34"/>
    </row>
    <row r="1230" spans="1:15" customFormat="1" ht="15.75" customHeight="1" x14ac:dyDescent="0.2">
      <c r="A1230" s="34"/>
      <c r="B1230" s="34"/>
      <c r="C1230" s="34"/>
      <c r="D1230" s="34"/>
      <c r="E1230" s="34"/>
      <c r="F1230" s="34"/>
      <c r="G1230" s="34"/>
      <c r="H1230" s="34"/>
      <c r="I1230" s="34"/>
      <c r="J1230" s="34"/>
      <c r="K1230" s="34"/>
      <c r="L1230" s="34"/>
      <c r="M1230" s="34"/>
      <c r="N1230" s="34"/>
      <c r="O1230" s="34"/>
    </row>
    <row r="1231" spans="1:15" customFormat="1" ht="15.75" customHeight="1" x14ac:dyDescent="0.2">
      <c r="A1231" s="34"/>
      <c r="B1231" s="34"/>
      <c r="C1231" s="34"/>
      <c r="D1231" s="34"/>
      <c r="E1231" s="34"/>
      <c r="F1231" s="34"/>
      <c r="G1231" s="34"/>
      <c r="H1231" s="34"/>
      <c r="I1231" s="34"/>
      <c r="J1231" s="34"/>
      <c r="K1231" s="34"/>
      <c r="L1231" s="34"/>
      <c r="M1231" s="34"/>
      <c r="N1231" s="34"/>
      <c r="O1231" s="34"/>
    </row>
    <row r="1232" spans="1:15" customFormat="1" ht="15.75" customHeight="1" x14ac:dyDescent="0.2">
      <c r="A1232" s="34"/>
      <c r="B1232" s="34"/>
      <c r="C1232" s="34"/>
      <c r="D1232" s="34"/>
      <c r="E1232" s="34"/>
      <c r="F1232" s="34"/>
      <c r="G1232" s="34"/>
      <c r="H1232" s="34"/>
      <c r="I1232" s="34"/>
      <c r="J1232" s="34"/>
      <c r="K1232" s="34"/>
      <c r="L1232" s="34"/>
      <c r="M1232" s="34"/>
      <c r="N1232" s="34"/>
      <c r="O1232" s="34"/>
    </row>
    <row r="1233" spans="1:15" customFormat="1" ht="15.75" customHeight="1" x14ac:dyDescent="0.2">
      <c r="A1233" s="34"/>
      <c r="B1233" s="34"/>
      <c r="C1233" s="34"/>
      <c r="D1233" s="34"/>
      <c r="E1233" s="34"/>
      <c r="F1233" s="34"/>
      <c r="G1233" s="34"/>
      <c r="H1233" s="34"/>
      <c r="I1233" s="34"/>
      <c r="J1233" s="34"/>
      <c r="K1233" s="34"/>
      <c r="L1233" s="34"/>
      <c r="M1233" s="34"/>
      <c r="N1233" s="34"/>
      <c r="O1233" s="34"/>
    </row>
    <row r="1234" spans="1:15" customFormat="1" ht="15.75" customHeight="1" x14ac:dyDescent="0.2">
      <c r="A1234" s="34"/>
      <c r="B1234" s="34"/>
      <c r="C1234" s="34"/>
      <c r="D1234" s="34"/>
      <c r="E1234" s="34"/>
      <c r="F1234" s="34"/>
      <c r="G1234" s="34"/>
      <c r="H1234" s="34"/>
      <c r="I1234" s="34"/>
      <c r="J1234" s="34"/>
      <c r="K1234" s="34"/>
      <c r="L1234" s="34"/>
      <c r="M1234" s="34"/>
      <c r="N1234" s="34"/>
      <c r="O1234" s="34"/>
    </row>
    <row r="1235" spans="1:15" customFormat="1" ht="15.75" customHeight="1" x14ac:dyDescent="0.2">
      <c r="A1235" s="34"/>
      <c r="B1235" s="34"/>
      <c r="C1235" s="34"/>
      <c r="D1235" s="34"/>
      <c r="E1235" s="34"/>
      <c r="F1235" s="34"/>
      <c r="G1235" s="34"/>
      <c r="H1235" s="34"/>
      <c r="I1235" s="34"/>
      <c r="J1235" s="34"/>
      <c r="K1235" s="34"/>
      <c r="L1235" s="34"/>
      <c r="M1235" s="34"/>
      <c r="N1235" s="34"/>
      <c r="O1235" s="34"/>
    </row>
    <row r="1236" spans="1:15" customFormat="1" ht="15.75" customHeight="1" x14ac:dyDescent="0.2">
      <c r="A1236" s="34"/>
      <c r="B1236" s="34"/>
      <c r="C1236" s="34"/>
      <c r="D1236" s="34"/>
      <c r="E1236" s="34"/>
      <c r="F1236" s="34"/>
      <c r="G1236" s="34"/>
      <c r="H1236" s="34"/>
      <c r="I1236" s="34"/>
      <c r="J1236" s="34"/>
      <c r="K1236" s="34"/>
      <c r="L1236" s="34"/>
      <c r="M1236" s="34"/>
      <c r="N1236" s="34"/>
      <c r="O1236" s="34"/>
    </row>
    <row r="1237" spans="1:15" customFormat="1" ht="15.75" customHeight="1" x14ac:dyDescent="0.2">
      <c r="A1237" s="34"/>
      <c r="B1237" s="34"/>
      <c r="C1237" s="34"/>
      <c r="D1237" s="34"/>
      <c r="E1237" s="34"/>
      <c r="F1237" s="34"/>
      <c r="G1237" s="34"/>
      <c r="H1237" s="34"/>
      <c r="I1237" s="34"/>
      <c r="J1237" s="34"/>
      <c r="K1237" s="34"/>
      <c r="L1237" s="34"/>
      <c r="M1237" s="34"/>
      <c r="N1237" s="34"/>
      <c r="O1237" s="34"/>
    </row>
    <row r="1238" spans="1:15" customFormat="1" ht="15.75" customHeight="1" x14ac:dyDescent="0.2">
      <c r="A1238" s="34"/>
      <c r="B1238" s="34"/>
      <c r="C1238" s="34"/>
      <c r="D1238" s="34"/>
      <c r="E1238" s="34"/>
      <c r="F1238" s="34"/>
      <c r="G1238" s="34"/>
      <c r="H1238" s="34"/>
      <c r="I1238" s="34"/>
      <c r="J1238" s="34"/>
      <c r="K1238" s="34"/>
      <c r="L1238" s="34"/>
      <c r="M1238" s="34"/>
      <c r="N1238" s="34"/>
      <c r="O1238" s="34"/>
    </row>
    <row r="1239" spans="1:15" customFormat="1" ht="15.75" customHeight="1" x14ac:dyDescent="0.2">
      <c r="A1239" s="34"/>
      <c r="B1239" s="34"/>
      <c r="C1239" s="34"/>
      <c r="D1239" s="34"/>
      <c r="E1239" s="34"/>
      <c r="F1239" s="34"/>
      <c r="G1239" s="34"/>
      <c r="H1239" s="34"/>
      <c r="I1239" s="34"/>
      <c r="J1239" s="34"/>
      <c r="K1239" s="34"/>
      <c r="L1239" s="34"/>
      <c r="M1239" s="34"/>
      <c r="N1239" s="34"/>
      <c r="O1239" s="34"/>
    </row>
    <row r="1240" spans="1:15" customFormat="1" ht="15.75" customHeight="1" x14ac:dyDescent="0.2">
      <c r="A1240" s="34"/>
      <c r="B1240" s="34"/>
      <c r="C1240" s="34"/>
      <c r="D1240" s="34"/>
      <c r="E1240" s="34"/>
      <c r="F1240" s="34"/>
      <c r="G1240" s="34"/>
      <c r="H1240" s="34"/>
      <c r="I1240" s="34"/>
      <c r="J1240" s="34"/>
      <c r="K1240" s="34"/>
      <c r="L1240" s="34"/>
      <c r="M1240" s="34"/>
      <c r="N1240" s="34"/>
      <c r="O1240" s="34"/>
    </row>
    <row r="1241" spans="1:15" customFormat="1" ht="15.75" customHeight="1" x14ac:dyDescent="0.2">
      <c r="A1241" s="34"/>
      <c r="B1241" s="34"/>
      <c r="C1241" s="34"/>
      <c r="D1241" s="34"/>
      <c r="E1241" s="34"/>
      <c r="F1241" s="34"/>
      <c r="G1241" s="34"/>
      <c r="H1241" s="34"/>
      <c r="I1241" s="34"/>
      <c r="J1241" s="34"/>
      <c r="K1241" s="34"/>
      <c r="L1241" s="34"/>
      <c r="M1241" s="34"/>
      <c r="N1241" s="34"/>
      <c r="O1241" s="34"/>
    </row>
    <row r="1242" spans="1:15" customFormat="1" ht="15.75" customHeight="1" x14ac:dyDescent="0.2">
      <c r="A1242" s="34"/>
      <c r="B1242" s="34"/>
      <c r="C1242" s="34"/>
      <c r="D1242" s="34"/>
      <c r="E1242" s="34"/>
      <c r="F1242" s="34"/>
      <c r="G1242" s="34"/>
      <c r="H1242" s="34"/>
      <c r="I1242" s="34"/>
      <c r="J1242" s="34"/>
      <c r="K1242" s="34"/>
      <c r="L1242" s="34"/>
      <c r="M1242" s="34"/>
      <c r="N1242" s="34"/>
      <c r="O1242" s="34"/>
    </row>
    <row r="1243" spans="1:15" customFormat="1" ht="15.75" customHeight="1" x14ac:dyDescent="0.2">
      <c r="A1243" s="34"/>
      <c r="B1243" s="34"/>
      <c r="C1243" s="34"/>
      <c r="D1243" s="34"/>
      <c r="E1243" s="34"/>
      <c r="F1243" s="34"/>
      <c r="G1243" s="34"/>
      <c r="H1243" s="34"/>
      <c r="I1243" s="34"/>
      <c r="J1243" s="34"/>
      <c r="K1243" s="34"/>
      <c r="L1243" s="34"/>
      <c r="M1243" s="34"/>
      <c r="N1243" s="34"/>
      <c r="O1243" s="34"/>
    </row>
    <row r="1244" spans="1:15" customFormat="1" ht="15.75" customHeight="1" x14ac:dyDescent="0.2">
      <c r="A1244" s="34"/>
      <c r="B1244" s="34"/>
      <c r="C1244" s="34"/>
      <c r="D1244" s="34"/>
      <c r="E1244" s="34"/>
      <c r="F1244" s="34"/>
      <c r="G1244" s="34"/>
      <c r="H1244" s="34"/>
      <c r="I1244" s="34"/>
      <c r="J1244" s="34"/>
      <c r="K1244" s="34"/>
      <c r="L1244" s="34"/>
      <c r="M1244" s="34"/>
      <c r="N1244" s="34"/>
      <c r="O1244" s="34"/>
    </row>
    <row r="1245" spans="1:15" customFormat="1" ht="15.75" customHeight="1" x14ac:dyDescent="0.2">
      <c r="A1245" s="34"/>
      <c r="B1245" s="34"/>
      <c r="C1245" s="34"/>
      <c r="D1245" s="34"/>
      <c r="E1245" s="34"/>
      <c r="F1245" s="34"/>
      <c r="G1245" s="34"/>
      <c r="H1245" s="34"/>
      <c r="I1245" s="34"/>
      <c r="J1245" s="34"/>
      <c r="K1245" s="34"/>
      <c r="L1245" s="34"/>
      <c r="M1245" s="34"/>
      <c r="N1245" s="34"/>
      <c r="O1245" s="34"/>
    </row>
    <row r="1246" spans="1:15" customFormat="1" ht="15.75" customHeight="1" x14ac:dyDescent="0.2">
      <c r="A1246" s="34"/>
      <c r="B1246" s="34"/>
      <c r="C1246" s="34"/>
      <c r="D1246" s="34"/>
      <c r="E1246" s="34"/>
      <c r="F1246" s="34"/>
      <c r="G1246" s="34"/>
      <c r="H1246" s="34"/>
      <c r="I1246" s="34"/>
      <c r="J1246" s="34"/>
      <c r="K1246" s="34"/>
      <c r="L1246" s="34"/>
      <c r="M1246" s="34"/>
      <c r="N1246" s="34"/>
      <c r="O1246" s="34"/>
    </row>
    <row r="1247" spans="1:15" customFormat="1" ht="15.75" customHeight="1" x14ac:dyDescent="0.2">
      <c r="A1247" s="34"/>
      <c r="B1247" s="34"/>
      <c r="C1247" s="34"/>
      <c r="D1247" s="34"/>
      <c r="E1247" s="34"/>
      <c r="F1247" s="34"/>
      <c r="G1247" s="34"/>
      <c r="H1247" s="34"/>
      <c r="I1247" s="34"/>
      <c r="J1247" s="34"/>
      <c r="K1247" s="34"/>
      <c r="L1247" s="34"/>
      <c r="M1247" s="34"/>
      <c r="N1247" s="34"/>
      <c r="O1247" s="34"/>
    </row>
    <row r="1248" spans="1:15" customFormat="1" ht="15.75" customHeight="1" x14ac:dyDescent="0.2">
      <c r="A1248" s="34"/>
      <c r="B1248" s="34"/>
      <c r="C1248" s="34"/>
      <c r="D1248" s="34"/>
      <c r="E1248" s="34"/>
      <c r="F1248" s="34"/>
      <c r="G1248" s="34"/>
      <c r="H1248" s="34"/>
      <c r="I1248" s="34"/>
      <c r="J1248" s="34"/>
      <c r="K1248" s="34"/>
      <c r="L1248" s="34"/>
      <c r="M1248" s="34"/>
      <c r="N1248" s="34"/>
      <c r="O1248" s="34"/>
    </row>
    <row r="1249" spans="1:15" customFormat="1" ht="15.75" customHeight="1" x14ac:dyDescent="0.2">
      <c r="A1249" s="34"/>
      <c r="B1249" s="34"/>
      <c r="C1249" s="34"/>
      <c r="D1249" s="34"/>
      <c r="E1249" s="34"/>
      <c r="F1249" s="34"/>
      <c r="G1249" s="34"/>
      <c r="H1249" s="34"/>
      <c r="I1249" s="34"/>
      <c r="J1249" s="34"/>
      <c r="K1249" s="34"/>
      <c r="L1249" s="34"/>
      <c r="M1249" s="34"/>
      <c r="N1249" s="34"/>
      <c r="O1249" s="34"/>
    </row>
    <row r="1250" spans="1:15" customFormat="1" ht="15.75" customHeight="1" x14ac:dyDescent="0.2">
      <c r="A1250" s="34"/>
      <c r="B1250" s="34"/>
      <c r="C1250" s="34"/>
      <c r="D1250" s="34"/>
      <c r="E1250" s="34"/>
      <c r="F1250" s="34"/>
      <c r="G1250" s="34"/>
      <c r="H1250" s="34"/>
      <c r="I1250" s="34"/>
      <c r="J1250" s="34"/>
      <c r="K1250" s="34"/>
      <c r="L1250" s="34"/>
      <c r="M1250" s="34"/>
      <c r="N1250" s="34"/>
      <c r="O1250" s="34"/>
    </row>
    <row r="1251" spans="1:15" customFormat="1" ht="15.75" customHeight="1" x14ac:dyDescent="0.2">
      <c r="A1251" s="34"/>
      <c r="B1251" s="34"/>
      <c r="C1251" s="34"/>
      <c r="D1251" s="34"/>
      <c r="E1251" s="34"/>
      <c r="F1251" s="34"/>
      <c r="G1251" s="34"/>
      <c r="H1251" s="34"/>
      <c r="I1251" s="34"/>
      <c r="J1251" s="34"/>
      <c r="K1251" s="34"/>
      <c r="L1251" s="34"/>
      <c r="M1251" s="34"/>
      <c r="N1251" s="34"/>
      <c r="O1251" s="34"/>
    </row>
    <row r="1252" spans="1:15" customFormat="1" ht="15.75" customHeight="1" x14ac:dyDescent="0.2">
      <c r="A1252" s="34"/>
      <c r="B1252" s="34"/>
      <c r="C1252" s="34"/>
      <c r="D1252" s="34"/>
      <c r="E1252" s="34"/>
      <c r="F1252" s="34"/>
      <c r="G1252" s="34"/>
      <c r="H1252" s="34"/>
      <c r="I1252" s="34"/>
      <c r="J1252" s="34"/>
      <c r="K1252" s="34"/>
      <c r="L1252" s="34"/>
      <c r="M1252" s="34"/>
      <c r="N1252" s="34"/>
      <c r="O1252" s="34"/>
    </row>
    <row r="1253" spans="1:15" customFormat="1" ht="15.75" customHeight="1" x14ac:dyDescent="0.2">
      <c r="A1253" s="34"/>
      <c r="B1253" s="34"/>
      <c r="C1253" s="34"/>
      <c r="D1253" s="34"/>
      <c r="E1253" s="34"/>
      <c r="F1253" s="34"/>
      <c r="G1253" s="34"/>
      <c r="H1253" s="34"/>
      <c r="I1253" s="34"/>
      <c r="J1253" s="34"/>
      <c r="K1253" s="34"/>
      <c r="L1253" s="34"/>
      <c r="M1253" s="34"/>
      <c r="N1253" s="34"/>
      <c r="O1253" s="34"/>
    </row>
    <row r="1254" spans="1:15" customFormat="1" ht="15.75" customHeight="1" x14ac:dyDescent="0.2">
      <c r="A1254" s="34"/>
      <c r="B1254" s="34"/>
      <c r="C1254" s="34"/>
      <c r="D1254" s="34"/>
      <c r="E1254" s="34"/>
      <c r="F1254" s="34"/>
      <c r="G1254" s="34"/>
      <c r="H1254" s="34"/>
      <c r="I1254" s="34"/>
      <c r="J1254" s="34"/>
      <c r="K1254" s="34"/>
      <c r="L1254" s="34"/>
      <c r="M1254" s="34"/>
      <c r="N1254" s="34"/>
      <c r="O1254" s="34"/>
    </row>
    <row r="1255" spans="1:15" customFormat="1" ht="15.75" customHeight="1" x14ac:dyDescent="0.2">
      <c r="A1255" s="34"/>
      <c r="B1255" s="34"/>
      <c r="C1255" s="34"/>
      <c r="D1255" s="34"/>
      <c r="E1255" s="34"/>
      <c r="F1255" s="34"/>
      <c r="G1255" s="34"/>
      <c r="H1255" s="34"/>
      <c r="I1255" s="34"/>
      <c r="J1255" s="34"/>
      <c r="K1255" s="34"/>
      <c r="L1255" s="34"/>
      <c r="M1255" s="34"/>
      <c r="N1255" s="34"/>
      <c r="O1255" s="34"/>
    </row>
    <row r="1256" spans="1:15" customFormat="1" ht="15.75" customHeight="1" x14ac:dyDescent="0.2">
      <c r="A1256" s="34"/>
      <c r="B1256" s="34"/>
      <c r="C1256" s="34"/>
      <c r="D1256" s="34"/>
      <c r="E1256" s="34"/>
      <c r="F1256" s="34"/>
      <c r="G1256" s="34"/>
      <c r="H1256" s="34"/>
      <c r="I1256" s="34"/>
      <c r="J1256" s="34"/>
      <c r="K1256" s="34"/>
      <c r="L1256" s="34"/>
      <c r="M1256" s="34"/>
      <c r="N1256" s="34"/>
      <c r="O1256" s="34"/>
    </row>
    <row r="1257" spans="1:15" customFormat="1" ht="15.75" customHeight="1" x14ac:dyDescent="0.2">
      <c r="A1257" s="34"/>
      <c r="B1257" s="34"/>
      <c r="C1257" s="34"/>
      <c r="D1257" s="34"/>
      <c r="E1257" s="34"/>
      <c r="F1257" s="34"/>
      <c r="G1257" s="34"/>
      <c r="H1257" s="34"/>
      <c r="I1257" s="34"/>
      <c r="J1257" s="34"/>
      <c r="K1257" s="34"/>
      <c r="L1257" s="34"/>
      <c r="M1257" s="34"/>
      <c r="N1257" s="34"/>
      <c r="O1257" s="34"/>
    </row>
    <row r="1258" spans="1:15" customFormat="1" ht="15.75" customHeight="1" x14ac:dyDescent="0.2">
      <c r="A1258" s="34"/>
      <c r="B1258" s="34"/>
      <c r="C1258" s="34"/>
      <c r="D1258" s="34"/>
      <c r="E1258" s="34"/>
      <c r="F1258" s="34"/>
      <c r="G1258" s="34"/>
      <c r="H1258" s="34"/>
      <c r="I1258" s="34"/>
      <c r="J1258" s="34"/>
      <c r="K1258" s="34"/>
      <c r="L1258" s="34"/>
      <c r="M1258" s="34"/>
      <c r="N1258" s="34"/>
      <c r="O1258" s="34"/>
    </row>
    <row r="1259" spans="1:15" customFormat="1" ht="15.75" customHeight="1" x14ac:dyDescent="0.2">
      <c r="A1259" s="34"/>
      <c r="B1259" s="34"/>
      <c r="C1259" s="34"/>
      <c r="D1259" s="34"/>
      <c r="E1259" s="34"/>
      <c r="F1259" s="34"/>
      <c r="G1259" s="34"/>
      <c r="H1259" s="34"/>
      <c r="I1259" s="34"/>
      <c r="J1259" s="34"/>
      <c r="K1259" s="34"/>
      <c r="L1259" s="34"/>
      <c r="M1259" s="34"/>
      <c r="N1259" s="34"/>
      <c r="O1259" s="34"/>
    </row>
    <row r="1260" spans="1:15" customFormat="1" ht="15.75" customHeight="1" x14ac:dyDescent="0.2">
      <c r="A1260" s="34"/>
      <c r="B1260" s="34"/>
      <c r="C1260" s="34"/>
      <c r="D1260" s="34"/>
      <c r="E1260" s="34"/>
      <c r="F1260" s="34"/>
      <c r="G1260" s="34"/>
      <c r="H1260" s="34"/>
      <c r="I1260" s="34"/>
      <c r="J1260" s="34"/>
      <c r="K1260" s="34"/>
      <c r="L1260" s="34"/>
      <c r="M1260" s="34"/>
      <c r="N1260" s="34"/>
      <c r="O1260" s="34"/>
    </row>
    <row r="1261" spans="1:15" customFormat="1" ht="15.75" customHeight="1" x14ac:dyDescent="0.2">
      <c r="A1261" s="34"/>
      <c r="B1261" s="34"/>
      <c r="C1261" s="34"/>
      <c r="D1261" s="34"/>
      <c r="E1261" s="34"/>
      <c r="F1261" s="34"/>
      <c r="G1261" s="34"/>
      <c r="H1261" s="34"/>
      <c r="I1261" s="34"/>
      <c r="J1261" s="34"/>
      <c r="K1261" s="34"/>
      <c r="L1261" s="34"/>
      <c r="M1261" s="34"/>
      <c r="N1261" s="34"/>
      <c r="O1261" s="34"/>
    </row>
    <row r="1262" spans="1:15" customFormat="1" ht="15.75" customHeight="1" x14ac:dyDescent="0.2">
      <c r="A1262" s="34"/>
      <c r="B1262" s="34"/>
      <c r="C1262" s="34"/>
      <c r="D1262" s="34"/>
      <c r="E1262" s="34"/>
      <c r="F1262" s="34"/>
      <c r="G1262" s="34"/>
      <c r="H1262" s="34"/>
      <c r="I1262" s="34"/>
      <c r="J1262" s="34"/>
      <c r="K1262" s="34"/>
      <c r="L1262" s="34"/>
      <c r="M1262" s="34"/>
      <c r="N1262" s="34"/>
      <c r="O1262" s="34"/>
    </row>
    <row r="1263" spans="1:15" customFormat="1" ht="15.75" customHeight="1" x14ac:dyDescent="0.2">
      <c r="A1263" s="34"/>
      <c r="B1263" s="34"/>
      <c r="C1263" s="34"/>
      <c r="D1263" s="34"/>
      <c r="E1263" s="34"/>
      <c r="F1263" s="34"/>
      <c r="G1263" s="34"/>
      <c r="H1263" s="34"/>
      <c r="I1263" s="34"/>
      <c r="J1263" s="34"/>
      <c r="K1263" s="34"/>
      <c r="L1263" s="34"/>
      <c r="M1263" s="34"/>
      <c r="N1263" s="34"/>
      <c r="O1263" s="34"/>
    </row>
    <row r="1264" spans="1:15" customFormat="1" ht="15.75" customHeight="1" x14ac:dyDescent="0.2">
      <c r="A1264" s="34"/>
      <c r="B1264" s="34"/>
      <c r="C1264" s="34"/>
      <c r="D1264" s="34"/>
      <c r="E1264" s="34"/>
      <c r="F1264" s="34"/>
      <c r="G1264" s="34"/>
      <c r="H1264" s="34"/>
      <c r="I1264" s="34"/>
      <c r="J1264" s="34"/>
      <c r="K1264" s="34"/>
      <c r="L1264" s="34"/>
      <c r="M1264" s="34"/>
      <c r="N1264" s="34"/>
      <c r="O1264" s="34"/>
    </row>
    <row r="1265" spans="1:15" customFormat="1" ht="15.75" customHeight="1" x14ac:dyDescent="0.2">
      <c r="A1265" s="34"/>
      <c r="B1265" s="34"/>
      <c r="C1265" s="34"/>
      <c r="D1265" s="34"/>
      <c r="E1265" s="34"/>
      <c r="F1265" s="34"/>
      <c r="G1265" s="34"/>
      <c r="H1265" s="34"/>
      <c r="I1265" s="34"/>
      <c r="J1265" s="34"/>
      <c r="K1265" s="34"/>
      <c r="L1265" s="34"/>
      <c r="M1265" s="34"/>
      <c r="N1265" s="34"/>
      <c r="O1265" s="34"/>
    </row>
    <row r="1266" spans="1:15" customFormat="1" ht="15.75" customHeight="1" x14ac:dyDescent="0.2">
      <c r="A1266" s="34"/>
      <c r="B1266" s="34"/>
      <c r="C1266" s="34"/>
      <c r="D1266" s="34"/>
      <c r="E1266" s="34"/>
      <c r="F1266" s="34"/>
      <c r="G1266" s="34"/>
      <c r="H1266" s="34"/>
      <c r="I1266" s="34"/>
      <c r="J1266" s="34"/>
      <c r="K1266" s="34"/>
      <c r="L1266" s="34"/>
      <c r="M1266" s="34"/>
      <c r="N1266" s="34"/>
      <c r="O1266" s="34"/>
    </row>
    <row r="1267" spans="1:15" customFormat="1" ht="15.75" customHeight="1" x14ac:dyDescent="0.2">
      <c r="A1267" s="34"/>
      <c r="B1267" s="34"/>
      <c r="C1267" s="34"/>
      <c r="D1267" s="34"/>
      <c r="E1267" s="34"/>
      <c r="F1267" s="34"/>
      <c r="G1267" s="34"/>
      <c r="H1267" s="34"/>
      <c r="I1267" s="34"/>
      <c r="J1267" s="34"/>
      <c r="K1267" s="34"/>
      <c r="L1267" s="34"/>
      <c r="M1267" s="34"/>
      <c r="N1267" s="34"/>
      <c r="O1267" s="34"/>
    </row>
    <row r="1268" spans="1:15" customFormat="1" ht="15.75" customHeight="1" x14ac:dyDescent="0.2">
      <c r="A1268" s="34"/>
      <c r="B1268" s="34"/>
      <c r="C1268" s="34"/>
      <c r="D1268" s="34"/>
      <c r="E1268" s="34"/>
      <c r="F1268" s="34"/>
      <c r="G1268" s="34"/>
      <c r="H1268" s="34"/>
      <c r="I1268" s="34"/>
      <c r="J1268" s="34"/>
      <c r="K1268" s="34"/>
      <c r="L1268" s="34"/>
      <c r="M1268" s="34"/>
      <c r="N1268" s="34"/>
      <c r="O1268" s="34"/>
    </row>
    <row r="1269" spans="1:15" customFormat="1" ht="15.75" customHeight="1" x14ac:dyDescent="0.2">
      <c r="A1269" s="34"/>
      <c r="B1269" s="34"/>
      <c r="C1269" s="34"/>
      <c r="D1269" s="34"/>
      <c r="E1269" s="34"/>
      <c r="F1269" s="34"/>
      <c r="G1269" s="34"/>
      <c r="H1269" s="34"/>
      <c r="I1269" s="34"/>
      <c r="J1269" s="34"/>
      <c r="K1269" s="34"/>
      <c r="L1269" s="34"/>
      <c r="M1269" s="34"/>
      <c r="N1269" s="34"/>
      <c r="O1269" s="34"/>
    </row>
    <row r="1270" spans="1:15" customFormat="1" ht="15.75" customHeight="1" x14ac:dyDescent="0.2">
      <c r="A1270" s="34"/>
      <c r="B1270" s="34"/>
      <c r="C1270" s="34"/>
      <c r="D1270" s="34"/>
      <c r="E1270" s="34"/>
      <c r="F1270" s="34"/>
      <c r="G1270" s="34"/>
      <c r="H1270" s="34"/>
      <c r="I1270" s="34"/>
      <c r="J1270" s="34"/>
      <c r="K1270" s="34"/>
      <c r="L1270" s="34"/>
      <c r="M1270" s="34"/>
      <c r="N1270" s="34"/>
      <c r="O1270" s="34"/>
    </row>
    <row r="1271" spans="1:15" customFormat="1" ht="15.75" customHeight="1" x14ac:dyDescent="0.2">
      <c r="A1271" s="34"/>
      <c r="B1271" s="34"/>
      <c r="C1271" s="34"/>
      <c r="D1271" s="34"/>
      <c r="E1271" s="34"/>
      <c r="F1271" s="34"/>
      <c r="G1271" s="34"/>
      <c r="H1271" s="34"/>
      <c r="I1271" s="34"/>
      <c r="J1271" s="34"/>
      <c r="K1271" s="34"/>
      <c r="L1271" s="34"/>
      <c r="M1271" s="34"/>
      <c r="N1271" s="34"/>
      <c r="O1271" s="34"/>
    </row>
    <row r="1272" spans="1:15" customFormat="1" ht="15.75" customHeight="1" x14ac:dyDescent="0.2">
      <c r="A1272" s="34"/>
      <c r="B1272" s="34"/>
      <c r="C1272" s="34"/>
      <c r="D1272" s="34"/>
      <c r="E1272" s="34"/>
      <c r="F1272" s="34"/>
      <c r="G1272" s="34"/>
      <c r="H1272" s="34"/>
      <c r="I1272" s="34"/>
      <c r="J1272" s="34"/>
      <c r="K1272" s="34"/>
      <c r="L1272" s="34"/>
      <c r="M1272" s="34"/>
      <c r="N1272" s="34"/>
      <c r="O1272" s="34"/>
    </row>
    <row r="1273" spans="1:15" customFormat="1" ht="15.75" customHeight="1" x14ac:dyDescent="0.2">
      <c r="A1273" s="34"/>
      <c r="B1273" s="34"/>
      <c r="C1273" s="34"/>
      <c r="D1273" s="34"/>
      <c r="E1273" s="34"/>
      <c r="F1273" s="34"/>
      <c r="G1273" s="34"/>
      <c r="H1273" s="34"/>
      <c r="I1273" s="34"/>
      <c r="J1273" s="34"/>
      <c r="K1273" s="34"/>
      <c r="L1273" s="34"/>
      <c r="M1273" s="34"/>
      <c r="N1273" s="34"/>
      <c r="O1273" s="34"/>
    </row>
    <row r="1274" spans="1:15" customFormat="1" ht="15.75" customHeight="1" x14ac:dyDescent="0.2">
      <c r="A1274" s="34"/>
      <c r="B1274" s="34"/>
      <c r="C1274" s="34"/>
      <c r="D1274" s="34"/>
      <c r="E1274" s="34"/>
      <c r="F1274" s="34"/>
      <c r="G1274" s="34"/>
      <c r="H1274" s="34"/>
      <c r="I1274" s="34"/>
      <c r="J1274" s="34"/>
      <c r="K1274" s="34"/>
      <c r="L1274" s="34"/>
      <c r="M1274" s="34"/>
      <c r="N1274" s="34"/>
      <c r="O1274" s="34"/>
    </row>
    <row r="1275" spans="1:15" customFormat="1" ht="15.75" customHeight="1" x14ac:dyDescent="0.2">
      <c r="A1275" s="34"/>
      <c r="B1275" s="34"/>
      <c r="C1275" s="34"/>
      <c r="D1275" s="34"/>
      <c r="E1275" s="34"/>
      <c r="F1275" s="34"/>
      <c r="G1275" s="34"/>
      <c r="H1275" s="34"/>
      <c r="I1275" s="34"/>
      <c r="J1275" s="34"/>
      <c r="K1275" s="34"/>
      <c r="L1275" s="34"/>
      <c r="M1275" s="34"/>
      <c r="N1275" s="34"/>
      <c r="O1275" s="34"/>
    </row>
    <row r="1276" spans="1:15" customFormat="1" ht="15.75" customHeight="1" x14ac:dyDescent="0.2">
      <c r="A1276" s="34"/>
      <c r="B1276" s="34"/>
      <c r="C1276" s="34"/>
      <c r="D1276" s="34"/>
      <c r="E1276" s="34"/>
      <c r="F1276" s="34"/>
      <c r="G1276" s="34"/>
      <c r="H1276" s="34"/>
      <c r="I1276" s="34"/>
      <c r="J1276" s="34"/>
      <c r="K1276" s="34"/>
      <c r="L1276" s="34"/>
      <c r="M1276" s="34"/>
      <c r="N1276" s="34"/>
      <c r="O1276" s="34"/>
    </row>
    <row r="1277" spans="1:15" customFormat="1" ht="15.75" customHeight="1" x14ac:dyDescent="0.2">
      <c r="A1277" s="34"/>
      <c r="B1277" s="34"/>
      <c r="C1277" s="34"/>
      <c r="D1277" s="34"/>
      <c r="E1277" s="34"/>
      <c r="F1277" s="34"/>
      <c r="G1277" s="34"/>
      <c r="H1277" s="34"/>
      <c r="I1277" s="34"/>
      <c r="J1277" s="34"/>
      <c r="K1277" s="34"/>
      <c r="L1277" s="34"/>
      <c r="M1277" s="34"/>
      <c r="N1277" s="34"/>
      <c r="O1277" s="34"/>
    </row>
    <row r="1278" spans="1:15" customFormat="1" ht="15.75" customHeight="1" x14ac:dyDescent="0.2">
      <c r="A1278" s="34"/>
      <c r="B1278" s="34"/>
      <c r="C1278" s="34"/>
      <c r="D1278" s="34"/>
      <c r="E1278" s="34"/>
      <c r="F1278" s="34"/>
      <c r="G1278" s="34"/>
      <c r="H1278" s="34"/>
      <c r="I1278" s="34"/>
      <c r="J1278" s="34"/>
      <c r="K1278" s="34"/>
      <c r="L1278" s="34"/>
      <c r="M1278" s="34"/>
      <c r="N1278" s="34"/>
      <c r="O1278" s="34"/>
    </row>
    <row r="1279" spans="1:15" customFormat="1" ht="15.75" customHeight="1" x14ac:dyDescent="0.2">
      <c r="A1279" s="34"/>
      <c r="B1279" s="34"/>
      <c r="C1279" s="34"/>
      <c r="D1279" s="34"/>
      <c r="E1279" s="34"/>
      <c r="F1279" s="34"/>
      <c r="G1279" s="34"/>
      <c r="H1279" s="34"/>
      <c r="I1279" s="34"/>
      <c r="J1279" s="34"/>
      <c r="K1279" s="34"/>
      <c r="L1279" s="34"/>
      <c r="M1279" s="34"/>
      <c r="N1279" s="34"/>
      <c r="O1279" s="34"/>
    </row>
    <row r="1280" spans="1:15" customFormat="1" ht="15.75" customHeight="1" x14ac:dyDescent="0.2">
      <c r="A1280" s="34"/>
      <c r="B1280" s="34"/>
      <c r="C1280" s="34"/>
      <c r="D1280" s="34"/>
      <c r="E1280" s="34"/>
      <c r="F1280" s="34"/>
      <c r="G1280" s="34"/>
      <c r="H1280" s="34"/>
      <c r="I1280" s="34"/>
      <c r="J1280" s="34"/>
      <c r="K1280" s="34"/>
      <c r="L1280" s="34"/>
      <c r="M1280" s="34"/>
      <c r="N1280" s="34"/>
      <c r="O1280" s="34"/>
    </row>
    <row r="1281" spans="1:15" customFormat="1" ht="15.75" customHeight="1" x14ac:dyDescent="0.2">
      <c r="A1281" s="34"/>
      <c r="B1281" s="34"/>
      <c r="C1281" s="34"/>
      <c r="D1281" s="34"/>
      <c r="E1281" s="34"/>
      <c r="F1281" s="34"/>
      <c r="G1281" s="34"/>
      <c r="H1281" s="34"/>
      <c r="I1281" s="34"/>
      <c r="J1281" s="34"/>
      <c r="K1281" s="34"/>
      <c r="L1281" s="34"/>
      <c r="M1281" s="34"/>
      <c r="N1281" s="34"/>
      <c r="O1281" s="34"/>
    </row>
    <row r="1282" spans="1:15" customFormat="1" ht="15.75" customHeight="1" x14ac:dyDescent="0.2">
      <c r="A1282" s="34"/>
      <c r="B1282" s="34"/>
      <c r="C1282" s="34"/>
      <c r="D1282" s="34"/>
      <c r="E1282" s="34"/>
      <c r="F1282" s="34"/>
      <c r="G1282" s="34"/>
      <c r="H1282" s="34"/>
      <c r="I1282" s="34"/>
      <c r="J1282" s="34"/>
      <c r="K1282" s="34"/>
      <c r="L1282" s="34"/>
      <c r="M1282" s="34"/>
      <c r="N1282" s="34"/>
      <c r="O1282" s="34"/>
    </row>
    <row r="1283" spans="1:15" customFormat="1" ht="15.75" customHeight="1" x14ac:dyDescent="0.2">
      <c r="A1283" s="34"/>
      <c r="B1283" s="34"/>
      <c r="C1283" s="34"/>
      <c r="D1283" s="34"/>
      <c r="E1283" s="34"/>
      <c r="F1283" s="34"/>
      <c r="G1283" s="34"/>
      <c r="H1283" s="34"/>
      <c r="I1283" s="34"/>
      <c r="J1283" s="34"/>
      <c r="K1283" s="34"/>
      <c r="L1283" s="34"/>
      <c r="M1283" s="34"/>
      <c r="N1283" s="34"/>
      <c r="O1283" s="34"/>
    </row>
    <row r="1284" spans="1:15" customFormat="1" ht="15.75" customHeight="1" x14ac:dyDescent="0.2">
      <c r="A1284" s="34"/>
      <c r="B1284" s="34"/>
      <c r="C1284" s="34"/>
      <c r="D1284" s="34"/>
      <c r="E1284" s="34"/>
      <c r="F1284" s="34"/>
      <c r="G1284" s="34"/>
      <c r="H1284" s="34"/>
      <c r="I1284" s="34"/>
      <c r="J1284" s="34"/>
      <c r="K1284" s="34"/>
      <c r="L1284" s="34"/>
      <c r="M1284" s="34"/>
      <c r="N1284" s="34"/>
      <c r="O1284" s="34"/>
    </row>
    <row r="1285" spans="1:15" customFormat="1" ht="15.75" customHeight="1" x14ac:dyDescent="0.2">
      <c r="A1285" s="34"/>
      <c r="B1285" s="34"/>
      <c r="C1285" s="34"/>
      <c r="D1285" s="34"/>
      <c r="E1285" s="34"/>
      <c r="F1285" s="34"/>
      <c r="G1285" s="34"/>
      <c r="H1285" s="34"/>
      <c r="I1285" s="34"/>
      <c r="J1285" s="34"/>
      <c r="K1285" s="34"/>
      <c r="L1285" s="34"/>
      <c r="M1285" s="34"/>
      <c r="N1285" s="34"/>
      <c r="O1285" s="34"/>
    </row>
    <row r="1286" spans="1:15" customFormat="1" ht="15.75" customHeight="1" x14ac:dyDescent="0.2">
      <c r="A1286" s="34"/>
      <c r="B1286" s="34"/>
      <c r="C1286" s="34"/>
      <c r="D1286" s="34"/>
      <c r="E1286" s="34"/>
      <c r="F1286" s="34"/>
      <c r="G1286" s="34"/>
      <c r="H1286" s="34"/>
      <c r="I1286" s="34"/>
      <c r="J1286" s="34"/>
      <c r="K1286" s="34"/>
      <c r="L1286" s="34"/>
      <c r="M1286" s="34"/>
      <c r="N1286" s="34"/>
      <c r="O1286" s="34"/>
    </row>
    <row r="1287" spans="1:15" customFormat="1" ht="15.75" customHeight="1" x14ac:dyDescent="0.2">
      <c r="A1287" s="34"/>
      <c r="B1287" s="34"/>
      <c r="C1287" s="34"/>
      <c r="D1287" s="34"/>
      <c r="E1287" s="34"/>
      <c r="F1287" s="34"/>
      <c r="G1287" s="34"/>
      <c r="H1287" s="34"/>
      <c r="I1287" s="34"/>
      <c r="J1287" s="34"/>
      <c r="K1287" s="34"/>
      <c r="L1287" s="34"/>
      <c r="M1287" s="34"/>
      <c r="N1287" s="34"/>
      <c r="O1287" s="34"/>
    </row>
    <row r="1288" spans="1:15" customFormat="1" ht="15.75" customHeight="1" x14ac:dyDescent="0.2">
      <c r="A1288" s="34"/>
      <c r="B1288" s="34"/>
      <c r="C1288" s="34"/>
      <c r="D1288" s="34"/>
      <c r="E1288" s="34"/>
      <c r="F1288" s="34"/>
      <c r="G1288" s="34"/>
      <c r="H1288" s="34"/>
      <c r="I1288" s="34"/>
      <c r="J1288" s="34"/>
      <c r="K1288" s="34"/>
      <c r="L1288" s="34"/>
      <c r="M1288" s="34"/>
      <c r="N1288" s="34"/>
      <c r="O1288" s="34"/>
    </row>
    <row r="1289" spans="1:15" customFormat="1" ht="15.75" customHeight="1" x14ac:dyDescent="0.2">
      <c r="A1289" s="34"/>
      <c r="B1289" s="34"/>
      <c r="C1289" s="34"/>
      <c r="D1289" s="34"/>
      <c r="E1289" s="34"/>
      <c r="F1289" s="34"/>
      <c r="G1289" s="34"/>
      <c r="H1289" s="34"/>
      <c r="I1289" s="34"/>
      <c r="J1289" s="34"/>
      <c r="K1289" s="34"/>
      <c r="L1289" s="34"/>
      <c r="M1289" s="34"/>
      <c r="N1289" s="34"/>
      <c r="O1289" s="34"/>
    </row>
    <row r="1290" spans="1:15" customFormat="1" ht="15.75" customHeight="1" x14ac:dyDescent="0.2">
      <c r="A1290" s="34"/>
      <c r="B1290" s="34"/>
      <c r="C1290" s="34"/>
      <c r="D1290" s="34"/>
      <c r="E1290" s="34"/>
      <c r="F1290" s="34"/>
      <c r="G1290" s="34"/>
      <c r="H1290" s="34"/>
      <c r="I1290" s="34"/>
      <c r="J1290" s="34"/>
      <c r="K1290" s="34"/>
      <c r="L1290" s="34"/>
      <c r="M1290" s="34"/>
      <c r="N1290" s="34"/>
      <c r="O1290" s="34"/>
    </row>
    <row r="1291" spans="1:15" customFormat="1" ht="15.75" customHeight="1" x14ac:dyDescent="0.2">
      <c r="A1291" s="34"/>
      <c r="B1291" s="34"/>
      <c r="C1291" s="34"/>
      <c r="D1291" s="34"/>
      <c r="E1291" s="34"/>
      <c r="F1291" s="34"/>
      <c r="G1291" s="34"/>
      <c r="H1291" s="34"/>
      <c r="I1291" s="34"/>
      <c r="J1291" s="34"/>
      <c r="K1291" s="34"/>
      <c r="L1291" s="34"/>
      <c r="M1291" s="34"/>
      <c r="N1291" s="34"/>
      <c r="O1291" s="34"/>
    </row>
    <row r="1292" spans="1:15" customFormat="1" ht="15.75" customHeight="1" x14ac:dyDescent="0.2">
      <c r="A1292" s="34"/>
      <c r="B1292" s="34"/>
      <c r="C1292" s="34"/>
      <c r="D1292" s="34"/>
      <c r="E1292" s="34"/>
      <c r="F1292" s="34"/>
      <c r="G1292" s="34"/>
      <c r="H1292" s="34"/>
      <c r="I1292" s="34"/>
      <c r="J1292" s="34"/>
      <c r="K1292" s="34"/>
      <c r="L1292" s="34"/>
      <c r="M1292" s="34"/>
      <c r="N1292" s="34"/>
      <c r="O1292" s="34"/>
    </row>
    <row r="1293" spans="1:15" customFormat="1" ht="15.75" customHeight="1" x14ac:dyDescent="0.2">
      <c r="A1293" s="34"/>
      <c r="B1293" s="34"/>
      <c r="C1293" s="34"/>
      <c r="D1293" s="34"/>
      <c r="E1293" s="34"/>
      <c r="F1293" s="34"/>
      <c r="G1293" s="34"/>
      <c r="H1293" s="34"/>
      <c r="I1293" s="34"/>
      <c r="J1293" s="34"/>
      <c r="K1293" s="34"/>
      <c r="L1293" s="34"/>
      <c r="M1293" s="34"/>
      <c r="N1293" s="34"/>
      <c r="O1293" s="34"/>
    </row>
    <row r="1294" spans="1:15" customFormat="1" ht="15.75" customHeight="1" x14ac:dyDescent="0.2">
      <c r="A1294" s="34"/>
      <c r="B1294" s="34"/>
      <c r="C1294" s="34"/>
      <c r="D1294" s="34"/>
      <c r="E1294" s="34"/>
      <c r="F1294" s="34"/>
      <c r="G1294" s="34"/>
      <c r="H1294" s="34"/>
      <c r="I1294" s="34"/>
      <c r="J1294" s="34"/>
      <c r="K1294" s="34"/>
      <c r="L1294" s="34"/>
      <c r="M1294" s="34"/>
      <c r="N1294" s="34"/>
      <c r="O1294" s="34"/>
    </row>
    <row r="1295" spans="1:15" customFormat="1" ht="15.75" customHeight="1" x14ac:dyDescent="0.2">
      <c r="A1295" s="34"/>
      <c r="B1295" s="34"/>
      <c r="C1295" s="34"/>
      <c r="D1295" s="34"/>
      <c r="E1295" s="34"/>
      <c r="F1295" s="34"/>
      <c r="G1295" s="34"/>
      <c r="H1295" s="34"/>
      <c r="I1295" s="34"/>
      <c r="J1295" s="34"/>
      <c r="K1295" s="34"/>
      <c r="L1295" s="34"/>
      <c r="M1295" s="34"/>
      <c r="N1295" s="34"/>
      <c r="O1295" s="34"/>
    </row>
    <row r="1296" spans="1:15" customFormat="1" ht="15.75" customHeight="1" x14ac:dyDescent="0.2">
      <c r="A1296" s="34"/>
      <c r="B1296" s="34"/>
      <c r="C1296" s="34"/>
      <c r="D1296" s="34"/>
      <c r="E1296" s="34"/>
      <c r="F1296" s="34"/>
      <c r="G1296" s="34"/>
      <c r="H1296" s="34"/>
      <c r="I1296" s="34"/>
      <c r="J1296" s="34"/>
      <c r="K1296" s="34"/>
      <c r="L1296" s="34"/>
      <c r="M1296" s="34"/>
      <c r="N1296" s="34"/>
      <c r="O1296" s="34"/>
    </row>
    <row r="1297" spans="1:15" customFormat="1" ht="15.75" customHeight="1" x14ac:dyDescent="0.2">
      <c r="A1297" s="34"/>
      <c r="B1297" s="34"/>
      <c r="C1297" s="34"/>
      <c r="D1297" s="34"/>
      <c r="E1297" s="34"/>
      <c r="F1297" s="34"/>
      <c r="G1297" s="34"/>
      <c r="H1297" s="34"/>
      <c r="I1297" s="34"/>
      <c r="J1297" s="34"/>
      <c r="K1297" s="34"/>
      <c r="L1297" s="34"/>
      <c r="M1297" s="34"/>
      <c r="N1297" s="34"/>
      <c r="O1297" s="34"/>
    </row>
    <row r="1298" spans="1:15" customFormat="1" ht="15.75" customHeight="1" x14ac:dyDescent="0.2">
      <c r="A1298" s="34"/>
      <c r="B1298" s="34"/>
      <c r="C1298" s="34"/>
      <c r="D1298" s="34"/>
      <c r="E1298" s="34"/>
      <c r="F1298" s="34"/>
      <c r="G1298" s="34"/>
      <c r="H1298" s="34"/>
      <c r="I1298" s="34"/>
      <c r="J1298" s="34"/>
      <c r="K1298" s="34"/>
      <c r="L1298" s="34"/>
      <c r="M1298" s="34"/>
      <c r="N1298" s="34"/>
      <c r="O1298" s="34"/>
    </row>
    <row r="1299" spans="1:15" customFormat="1" ht="15.75" customHeight="1" x14ac:dyDescent="0.2">
      <c r="A1299" s="34"/>
      <c r="B1299" s="34"/>
      <c r="C1299" s="34"/>
      <c r="D1299" s="34"/>
      <c r="E1299" s="34"/>
      <c r="F1299" s="34"/>
      <c r="G1299" s="34"/>
      <c r="H1299" s="34"/>
      <c r="I1299" s="34"/>
      <c r="J1299" s="34"/>
      <c r="K1299" s="34"/>
      <c r="L1299" s="34"/>
      <c r="M1299" s="34"/>
      <c r="N1299" s="34"/>
      <c r="O1299" s="34"/>
    </row>
    <row r="1300" spans="1:15" customFormat="1" ht="15.75" customHeight="1" x14ac:dyDescent="0.2">
      <c r="A1300" s="34"/>
      <c r="B1300" s="34"/>
      <c r="C1300" s="34"/>
      <c r="D1300" s="34"/>
      <c r="E1300" s="34"/>
      <c r="F1300" s="34"/>
      <c r="G1300" s="34"/>
      <c r="H1300" s="34"/>
      <c r="I1300" s="34"/>
      <c r="J1300" s="34"/>
      <c r="K1300" s="34"/>
      <c r="L1300" s="34"/>
      <c r="M1300" s="34"/>
      <c r="N1300" s="34"/>
      <c r="O1300" s="34"/>
    </row>
    <row r="1301" spans="1:15" customFormat="1" ht="15.75" customHeight="1" x14ac:dyDescent="0.2">
      <c r="A1301" s="34"/>
      <c r="B1301" s="34"/>
      <c r="C1301" s="34"/>
      <c r="D1301" s="34"/>
      <c r="E1301" s="34"/>
      <c r="F1301" s="34"/>
      <c r="G1301" s="34"/>
      <c r="H1301" s="34"/>
      <c r="I1301" s="34"/>
      <c r="J1301" s="34"/>
      <c r="K1301" s="34"/>
      <c r="L1301" s="34"/>
      <c r="M1301" s="34"/>
      <c r="N1301" s="34"/>
      <c r="O1301" s="34"/>
    </row>
    <row r="1302" spans="1:15" customFormat="1" ht="15.75" customHeight="1" x14ac:dyDescent="0.2">
      <c r="A1302" s="34"/>
      <c r="B1302" s="34"/>
      <c r="C1302" s="34"/>
      <c r="D1302" s="34"/>
      <c r="E1302" s="34"/>
      <c r="F1302" s="34"/>
      <c r="G1302" s="34"/>
      <c r="H1302" s="34"/>
      <c r="I1302" s="34"/>
      <c r="J1302" s="34"/>
      <c r="K1302" s="34"/>
      <c r="L1302" s="34"/>
      <c r="M1302" s="34"/>
      <c r="N1302" s="34"/>
      <c r="O1302" s="34"/>
    </row>
    <row r="1303" spans="1:15" customFormat="1" ht="15.75" customHeight="1" x14ac:dyDescent="0.2">
      <c r="A1303" s="34"/>
      <c r="B1303" s="34"/>
      <c r="C1303" s="34"/>
      <c r="D1303" s="34"/>
      <c r="E1303" s="34"/>
      <c r="F1303" s="34"/>
      <c r="G1303" s="34"/>
      <c r="H1303" s="34"/>
      <c r="I1303" s="34"/>
      <c r="J1303" s="34"/>
      <c r="K1303" s="34"/>
      <c r="L1303" s="34"/>
      <c r="M1303" s="34"/>
      <c r="N1303" s="34"/>
      <c r="O1303" s="34"/>
    </row>
    <row r="1304" spans="1:15" customFormat="1" ht="15.75" customHeight="1" x14ac:dyDescent="0.2">
      <c r="A1304" s="34"/>
      <c r="B1304" s="34"/>
      <c r="C1304" s="34"/>
      <c r="D1304" s="34"/>
      <c r="E1304" s="34"/>
      <c r="F1304" s="34"/>
      <c r="G1304" s="34"/>
      <c r="H1304" s="34"/>
      <c r="I1304" s="34"/>
      <c r="J1304" s="34"/>
      <c r="K1304" s="34"/>
      <c r="L1304" s="34"/>
      <c r="M1304" s="34"/>
      <c r="N1304" s="34"/>
      <c r="O1304" s="34"/>
    </row>
    <row r="1305" spans="1:15" customFormat="1" ht="15.75" customHeight="1" x14ac:dyDescent="0.2">
      <c r="A1305" s="34"/>
      <c r="B1305" s="34"/>
      <c r="C1305" s="34"/>
      <c r="D1305" s="34"/>
      <c r="E1305" s="34"/>
      <c r="F1305" s="34"/>
      <c r="G1305" s="34"/>
      <c r="H1305" s="34"/>
      <c r="I1305" s="34"/>
      <c r="J1305" s="34"/>
      <c r="K1305" s="34"/>
      <c r="L1305" s="34"/>
      <c r="M1305" s="34"/>
      <c r="N1305" s="34"/>
      <c r="O1305" s="34"/>
    </row>
    <row r="1306" spans="1:15" customFormat="1" ht="15.75" customHeight="1" x14ac:dyDescent="0.2">
      <c r="A1306" s="34"/>
      <c r="B1306" s="34"/>
      <c r="C1306" s="34"/>
      <c r="D1306" s="34"/>
      <c r="E1306" s="34"/>
      <c r="F1306" s="34"/>
      <c r="G1306" s="34"/>
      <c r="H1306" s="34"/>
      <c r="I1306" s="34"/>
      <c r="J1306" s="34"/>
      <c r="K1306" s="34"/>
      <c r="L1306" s="34"/>
      <c r="M1306" s="34"/>
      <c r="N1306" s="34"/>
      <c r="O1306" s="34"/>
    </row>
    <row r="1307" spans="1:15" customFormat="1" ht="15.75" customHeight="1" x14ac:dyDescent="0.2">
      <c r="A1307" s="34"/>
      <c r="B1307" s="34"/>
      <c r="C1307" s="34"/>
      <c r="D1307" s="34"/>
      <c r="E1307" s="34"/>
      <c r="F1307" s="34"/>
      <c r="G1307" s="34"/>
      <c r="H1307" s="34"/>
      <c r="I1307" s="34"/>
      <c r="J1307" s="34"/>
      <c r="K1307" s="34"/>
      <c r="L1307" s="34"/>
      <c r="M1307" s="34"/>
      <c r="N1307" s="34"/>
      <c r="O1307" s="34"/>
    </row>
    <row r="1308" spans="1:15" customFormat="1" ht="15.75" customHeight="1" x14ac:dyDescent="0.2">
      <c r="A1308" s="34"/>
      <c r="B1308" s="34"/>
      <c r="C1308" s="34"/>
      <c r="D1308" s="34"/>
      <c r="E1308" s="34"/>
      <c r="F1308" s="34"/>
      <c r="G1308" s="34"/>
      <c r="H1308" s="34"/>
      <c r="I1308" s="34"/>
      <c r="J1308" s="34"/>
      <c r="K1308" s="34"/>
      <c r="L1308" s="34"/>
      <c r="M1308" s="34"/>
      <c r="N1308" s="34"/>
      <c r="O1308" s="34"/>
    </row>
    <row r="1309" spans="1:15" customFormat="1" ht="15.75" customHeight="1" x14ac:dyDescent="0.2">
      <c r="A1309" s="34"/>
      <c r="B1309" s="34"/>
      <c r="C1309" s="34"/>
      <c r="D1309" s="34"/>
      <c r="E1309" s="34"/>
      <c r="F1309" s="34"/>
      <c r="G1309" s="34"/>
      <c r="H1309" s="34"/>
      <c r="I1309" s="34"/>
      <c r="J1309" s="34"/>
      <c r="K1309" s="34"/>
      <c r="L1309" s="34"/>
      <c r="M1309" s="34"/>
      <c r="N1309" s="34"/>
      <c r="O1309" s="34"/>
    </row>
    <row r="1310" spans="1:15" customFormat="1" ht="15.75" customHeight="1" x14ac:dyDescent="0.2">
      <c r="A1310" s="34"/>
      <c r="B1310" s="34"/>
      <c r="C1310" s="34"/>
      <c r="D1310" s="34"/>
      <c r="E1310" s="34"/>
      <c r="F1310" s="34"/>
      <c r="G1310" s="34"/>
      <c r="H1310" s="34"/>
      <c r="I1310" s="34"/>
      <c r="J1310" s="34"/>
      <c r="K1310" s="34"/>
      <c r="L1310" s="34"/>
      <c r="M1310" s="34"/>
      <c r="N1310" s="34"/>
      <c r="O1310" s="34"/>
    </row>
    <row r="1311" spans="1:15" customFormat="1" ht="15.75" customHeight="1" x14ac:dyDescent="0.2">
      <c r="A1311" s="34"/>
      <c r="B1311" s="34"/>
      <c r="C1311" s="34"/>
      <c r="D1311" s="34"/>
      <c r="E1311" s="34"/>
      <c r="F1311" s="34"/>
      <c r="G1311" s="34"/>
      <c r="H1311" s="34"/>
      <c r="I1311" s="34"/>
      <c r="J1311" s="34"/>
      <c r="K1311" s="34"/>
      <c r="L1311" s="34"/>
      <c r="M1311" s="34"/>
      <c r="N1311" s="34"/>
      <c r="O1311" s="34"/>
    </row>
    <row r="1312" spans="1:15" customFormat="1" ht="15.75" customHeight="1" x14ac:dyDescent="0.2">
      <c r="A1312" s="34"/>
      <c r="B1312" s="34"/>
      <c r="C1312" s="34"/>
      <c r="D1312" s="34"/>
      <c r="E1312" s="34"/>
      <c r="F1312" s="34"/>
      <c r="G1312" s="34"/>
      <c r="H1312" s="34"/>
      <c r="I1312" s="34"/>
      <c r="J1312" s="34"/>
      <c r="K1312" s="34"/>
      <c r="L1312" s="34"/>
      <c r="M1312" s="34"/>
      <c r="N1312" s="34"/>
      <c r="O1312" s="34"/>
    </row>
    <row r="1313" spans="1:15" customFormat="1" ht="15.75" customHeight="1" x14ac:dyDescent="0.2">
      <c r="A1313" s="34"/>
      <c r="B1313" s="34"/>
      <c r="C1313" s="34"/>
      <c r="D1313" s="34"/>
      <c r="E1313" s="34"/>
      <c r="F1313" s="34"/>
      <c r="G1313" s="34"/>
      <c r="H1313" s="34"/>
      <c r="I1313" s="34"/>
      <c r="J1313" s="34"/>
      <c r="K1313" s="34"/>
      <c r="L1313" s="34"/>
      <c r="M1313" s="34"/>
      <c r="N1313" s="34"/>
      <c r="O1313" s="34"/>
    </row>
    <row r="1314" spans="1:15" customFormat="1" ht="15.75" customHeight="1" x14ac:dyDescent="0.2">
      <c r="A1314" s="34"/>
      <c r="B1314" s="34"/>
      <c r="C1314" s="34"/>
      <c r="D1314" s="34"/>
      <c r="E1314" s="34"/>
      <c r="F1314" s="34"/>
      <c r="G1314" s="34"/>
      <c r="H1314" s="34"/>
      <c r="I1314" s="34"/>
      <c r="J1314" s="34"/>
      <c r="K1314" s="34"/>
      <c r="L1314" s="34"/>
      <c r="M1314" s="34"/>
      <c r="N1314" s="34"/>
      <c r="O1314" s="34"/>
    </row>
    <row r="1315" spans="1:15" customFormat="1" ht="15.75" customHeight="1" x14ac:dyDescent="0.2">
      <c r="A1315" s="34"/>
      <c r="B1315" s="34"/>
      <c r="C1315" s="34"/>
      <c r="D1315" s="34"/>
      <c r="E1315" s="34"/>
      <c r="F1315" s="34"/>
      <c r="G1315" s="34"/>
      <c r="H1315" s="34"/>
      <c r="I1315" s="34"/>
      <c r="J1315" s="34"/>
      <c r="K1315" s="34"/>
      <c r="L1315" s="34"/>
      <c r="M1315" s="34"/>
      <c r="N1315" s="34"/>
      <c r="O1315" s="34"/>
    </row>
    <row r="1316" spans="1:15" customFormat="1" ht="15.75" customHeight="1" x14ac:dyDescent="0.2">
      <c r="A1316" s="34"/>
      <c r="B1316" s="34"/>
      <c r="C1316" s="34"/>
      <c r="D1316" s="34"/>
      <c r="E1316" s="34"/>
      <c r="F1316" s="34"/>
      <c r="G1316" s="34"/>
      <c r="H1316" s="34"/>
      <c r="I1316" s="34"/>
      <c r="J1316" s="34"/>
      <c r="K1316" s="34"/>
      <c r="L1316" s="34"/>
      <c r="M1316" s="34"/>
      <c r="N1316" s="34"/>
      <c r="O1316" s="34"/>
    </row>
    <row r="1317" spans="1:15" customFormat="1" ht="15.75" customHeight="1" x14ac:dyDescent="0.2">
      <c r="A1317" s="34"/>
      <c r="B1317" s="34"/>
      <c r="C1317" s="34"/>
      <c r="D1317" s="34"/>
      <c r="E1317" s="34"/>
      <c r="F1317" s="34"/>
      <c r="G1317" s="34"/>
      <c r="H1317" s="34"/>
      <c r="I1317" s="34"/>
      <c r="J1317" s="34"/>
      <c r="K1317" s="34"/>
      <c r="L1317" s="34"/>
      <c r="M1317" s="34"/>
      <c r="N1317" s="34"/>
      <c r="O1317" s="34"/>
    </row>
    <row r="1318" spans="1:15" customFormat="1" ht="15.75" customHeight="1" x14ac:dyDescent="0.2">
      <c r="A1318" s="34"/>
      <c r="B1318" s="34"/>
      <c r="C1318" s="34"/>
      <c r="D1318" s="34"/>
      <c r="E1318" s="34"/>
      <c r="F1318" s="34"/>
      <c r="G1318" s="34"/>
      <c r="H1318" s="34"/>
      <c r="I1318" s="34"/>
      <c r="J1318" s="34"/>
      <c r="K1318" s="34"/>
      <c r="L1318" s="34"/>
      <c r="M1318" s="34"/>
      <c r="N1318" s="34"/>
      <c r="O1318" s="34"/>
    </row>
    <row r="1319" spans="1:15" customFormat="1" ht="15.75" customHeight="1" x14ac:dyDescent="0.2">
      <c r="A1319" s="34"/>
      <c r="B1319" s="34"/>
      <c r="C1319" s="34"/>
      <c r="D1319" s="34"/>
      <c r="E1319" s="34"/>
      <c r="F1319" s="34"/>
      <c r="G1319" s="34"/>
      <c r="H1319" s="34"/>
      <c r="I1319" s="34"/>
      <c r="J1319" s="34"/>
      <c r="K1319" s="34"/>
      <c r="L1319" s="34"/>
      <c r="M1319" s="34"/>
      <c r="N1319" s="34"/>
      <c r="O1319" s="34"/>
    </row>
    <row r="1320" spans="1:15" customFormat="1" ht="15.75" customHeight="1" x14ac:dyDescent="0.2">
      <c r="A1320" s="34"/>
      <c r="B1320" s="34"/>
      <c r="C1320" s="34"/>
      <c r="D1320" s="34"/>
      <c r="E1320" s="34"/>
      <c r="F1320" s="34"/>
      <c r="G1320" s="34"/>
      <c r="H1320" s="34"/>
      <c r="I1320" s="34"/>
      <c r="J1320" s="34"/>
      <c r="K1320" s="34"/>
      <c r="L1320" s="34"/>
      <c r="M1320" s="34"/>
      <c r="N1320" s="34"/>
      <c r="O1320" s="34"/>
    </row>
    <row r="1321" spans="1:15" customFormat="1" ht="15.75" customHeight="1" x14ac:dyDescent="0.2">
      <c r="A1321" s="34"/>
      <c r="B1321" s="34"/>
      <c r="C1321" s="34"/>
      <c r="D1321" s="34"/>
      <c r="E1321" s="34"/>
      <c r="F1321" s="34"/>
      <c r="G1321" s="34"/>
      <c r="H1321" s="34"/>
      <c r="I1321" s="34"/>
      <c r="J1321" s="34"/>
      <c r="K1321" s="34"/>
      <c r="L1321" s="34"/>
      <c r="M1321" s="34"/>
      <c r="N1321" s="34"/>
      <c r="O1321" s="34"/>
    </row>
    <row r="1322" spans="1:15" customFormat="1" ht="15.75" customHeight="1" x14ac:dyDescent="0.2">
      <c r="A1322" s="34"/>
      <c r="B1322" s="34"/>
      <c r="C1322" s="34"/>
      <c r="D1322" s="34"/>
      <c r="E1322" s="34"/>
      <c r="F1322" s="34"/>
      <c r="G1322" s="34"/>
      <c r="H1322" s="34"/>
      <c r="I1322" s="34"/>
      <c r="J1322" s="34"/>
      <c r="K1322" s="34"/>
      <c r="L1322" s="34"/>
      <c r="M1322" s="34"/>
      <c r="N1322" s="34"/>
      <c r="O1322" s="34"/>
    </row>
    <row r="1323" spans="1:15" customFormat="1" ht="15.75" customHeight="1" x14ac:dyDescent="0.2">
      <c r="A1323" s="34"/>
      <c r="B1323" s="34"/>
      <c r="C1323" s="34"/>
      <c r="D1323" s="34"/>
      <c r="E1323" s="34"/>
      <c r="F1323" s="34"/>
      <c r="G1323" s="34"/>
      <c r="H1323" s="34"/>
      <c r="I1323" s="34"/>
      <c r="J1323" s="34"/>
      <c r="K1323" s="34"/>
      <c r="L1323" s="34"/>
      <c r="M1323" s="34"/>
      <c r="N1323" s="34"/>
      <c r="O1323" s="34"/>
    </row>
    <row r="1324" spans="1:15" customFormat="1" ht="15.75" customHeight="1" x14ac:dyDescent="0.2">
      <c r="A1324" s="34"/>
      <c r="B1324" s="34"/>
      <c r="C1324" s="34"/>
      <c r="D1324" s="34"/>
      <c r="E1324" s="34"/>
      <c r="F1324" s="34"/>
      <c r="G1324" s="34"/>
      <c r="H1324" s="34"/>
      <c r="I1324" s="34"/>
      <c r="J1324" s="34"/>
      <c r="K1324" s="34"/>
      <c r="L1324" s="34"/>
      <c r="M1324" s="34"/>
      <c r="N1324" s="34"/>
      <c r="O1324" s="34"/>
    </row>
    <row r="1325" spans="1:15" customFormat="1" ht="15.75" customHeight="1" x14ac:dyDescent="0.2">
      <c r="A1325" s="34"/>
      <c r="B1325" s="34"/>
      <c r="C1325" s="34"/>
      <c r="D1325" s="34"/>
      <c r="E1325" s="34"/>
      <c r="F1325" s="34"/>
      <c r="G1325" s="34"/>
      <c r="H1325" s="34"/>
      <c r="I1325" s="34"/>
      <c r="J1325" s="34"/>
      <c r="K1325" s="34"/>
      <c r="L1325" s="34"/>
      <c r="M1325" s="34"/>
      <c r="N1325" s="34"/>
      <c r="O1325" s="34"/>
    </row>
    <row r="1326" spans="1:15" customFormat="1" ht="15.75" customHeight="1" x14ac:dyDescent="0.2">
      <c r="A1326" s="34"/>
      <c r="B1326" s="34"/>
      <c r="C1326" s="34"/>
      <c r="D1326" s="34"/>
      <c r="E1326" s="34"/>
      <c r="F1326" s="34"/>
      <c r="G1326" s="34"/>
      <c r="H1326" s="34"/>
      <c r="I1326" s="34"/>
      <c r="J1326" s="34"/>
      <c r="K1326" s="34"/>
      <c r="L1326" s="34"/>
      <c r="M1326" s="34"/>
      <c r="N1326" s="34"/>
      <c r="O1326" s="34"/>
    </row>
    <row r="1327" spans="1:15" customFormat="1" ht="15.75" customHeight="1" x14ac:dyDescent="0.2">
      <c r="A1327" s="34"/>
      <c r="B1327" s="34"/>
      <c r="C1327" s="34"/>
      <c r="D1327" s="34"/>
      <c r="E1327" s="34"/>
      <c r="F1327" s="34"/>
      <c r="G1327" s="34"/>
      <c r="H1327" s="34"/>
      <c r="I1327" s="34"/>
      <c r="J1327" s="34"/>
      <c r="K1327" s="34"/>
      <c r="L1327" s="34"/>
      <c r="M1327" s="34"/>
      <c r="N1327" s="34"/>
      <c r="O1327" s="34"/>
    </row>
    <row r="1328" spans="1:15" customFormat="1" ht="15.75" customHeight="1" x14ac:dyDescent="0.2">
      <c r="A1328" s="34"/>
      <c r="B1328" s="34"/>
      <c r="C1328" s="34"/>
      <c r="D1328" s="34"/>
      <c r="E1328" s="34"/>
      <c r="F1328" s="34"/>
      <c r="G1328" s="34"/>
      <c r="H1328" s="34"/>
      <c r="I1328" s="34"/>
      <c r="J1328" s="34"/>
      <c r="K1328" s="34"/>
      <c r="L1328" s="34"/>
      <c r="M1328" s="34"/>
      <c r="N1328" s="34"/>
      <c r="O1328" s="34"/>
    </row>
    <row r="1329" spans="1:15" customFormat="1" ht="15.75" customHeight="1" x14ac:dyDescent="0.2">
      <c r="A1329" s="34"/>
      <c r="B1329" s="34"/>
      <c r="C1329" s="34"/>
      <c r="D1329" s="34"/>
      <c r="E1329" s="34"/>
      <c r="F1329" s="34"/>
      <c r="G1329" s="34"/>
      <c r="H1329" s="34"/>
      <c r="I1329" s="34"/>
      <c r="J1329" s="34"/>
      <c r="K1329" s="34"/>
      <c r="L1329" s="34"/>
      <c r="M1329" s="34"/>
      <c r="N1329" s="34"/>
      <c r="O1329" s="34"/>
    </row>
    <row r="1330" spans="1:15" customFormat="1" ht="15.75" customHeight="1" x14ac:dyDescent="0.2">
      <c r="A1330" s="34"/>
      <c r="B1330" s="34"/>
      <c r="C1330" s="34"/>
      <c r="D1330" s="34"/>
      <c r="E1330" s="34"/>
      <c r="F1330" s="34"/>
      <c r="G1330" s="34"/>
      <c r="H1330" s="34"/>
      <c r="I1330" s="34"/>
      <c r="J1330" s="34"/>
      <c r="K1330" s="34"/>
      <c r="L1330" s="34"/>
      <c r="M1330" s="34"/>
      <c r="N1330" s="34"/>
      <c r="O1330" s="34"/>
    </row>
    <row r="1331" spans="1:15" customFormat="1" ht="15.75" customHeight="1" x14ac:dyDescent="0.2">
      <c r="A1331" s="34"/>
      <c r="B1331" s="34"/>
      <c r="C1331" s="34"/>
      <c r="D1331" s="34"/>
      <c r="E1331" s="34"/>
      <c r="F1331" s="34"/>
      <c r="G1331" s="34"/>
      <c r="H1331" s="34"/>
      <c r="I1331" s="34"/>
      <c r="J1331" s="34"/>
      <c r="K1331" s="34"/>
      <c r="L1331" s="34"/>
      <c r="M1331" s="34"/>
      <c r="N1331" s="34"/>
      <c r="O1331" s="34"/>
    </row>
    <row r="1332" spans="1:15" customFormat="1" ht="15.75" customHeight="1" x14ac:dyDescent="0.2">
      <c r="A1332" s="34"/>
      <c r="B1332" s="34"/>
      <c r="C1332" s="34"/>
      <c r="D1332" s="34"/>
      <c r="E1332" s="34"/>
      <c r="F1332" s="34"/>
      <c r="G1332" s="34"/>
      <c r="H1332" s="34"/>
      <c r="I1332" s="34"/>
      <c r="J1332" s="34"/>
      <c r="K1332" s="34"/>
      <c r="L1332" s="34"/>
      <c r="M1332" s="34"/>
      <c r="N1332" s="34"/>
      <c r="O1332" s="34"/>
    </row>
    <row r="1333" spans="1:15" customFormat="1" ht="15.75" customHeight="1" x14ac:dyDescent="0.2">
      <c r="A1333" s="34"/>
      <c r="B1333" s="34"/>
      <c r="C1333" s="34"/>
      <c r="D1333" s="34"/>
      <c r="E1333" s="34"/>
      <c r="F1333" s="34"/>
      <c r="G1333" s="34"/>
      <c r="H1333" s="34"/>
      <c r="I1333" s="34"/>
      <c r="J1333" s="34"/>
      <c r="K1333" s="34"/>
      <c r="L1333" s="34"/>
      <c r="M1333" s="34"/>
      <c r="N1333" s="34"/>
      <c r="O1333" s="34"/>
    </row>
    <row r="1334" spans="1:15" customFormat="1" ht="15.75" customHeight="1" x14ac:dyDescent="0.2">
      <c r="A1334" s="34"/>
      <c r="B1334" s="34"/>
      <c r="C1334" s="34"/>
      <c r="D1334" s="34"/>
      <c r="E1334" s="34"/>
      <c r="F1334" s="34"/>
      <c r="G1334" s="34"/>
      <c r="H1334" s="34"/>
      <c r="I1334" s="34"/>
      <c r="J1334" s="34"/>
      <c r="K1334" s="34"/>
      <c r="L1334" s="34"/>
      <c r="M1334" s="34"/>
      <c r="N1334" s="34"/>
      <c r="O1334" s="34"/>
    </row>
    <row r="1335" spans="1:15" customFormat="1" ht="15.75" customHeight="1" x14ac:dyDescent="0.2">
      <c r="A1335" s="34"/>
      <c r="B1335" s="34"/>
      <c r="C1335" s="34"/>
      <c r="D1335" s="34"/>
      <c r="E1335" s="34"/>
      <c r="F1335" s="34"/>
      <c r="G1335" s="34"/>
      <c r="H1335" s="34"/>
      <c r="I1335" s="34"/>
      <c r="J1335" s="34"/>
      <c r="K1335" s="34"/>
      <c r="L1335" s="34"/>
      <c r="M1335" s="34"/>
      <c r="N1335" s="34"/>
      <c r="O1335" s="34"/>
    </row>
    <row r="1336" spans="1:15" customFormat="1" ht="15.75" customHeight="1" x14ac:dyDescent="0.2">
      <c r="A1336" s="34"/>
      <c r="B1336" s="34"/>
      <c r="C1336" s="34"/>
      <c r="D1336" s="34"/>
      <c r="E1336" s="34"/>
      <c r="F1336" s="34"/>
      <c r="G1336" s="34"/>
      <c r="H1336" s="34"/>
      <c r="I1336" s="34"/>
      <c r="J1336" s="34"/>
      <c r="K1336" s="34"/>
      <c r="L1336" s="34"/>
      <c r="M1336" s="34"/>
      <c r="N1336" s="34"/>
      <c r="O1336" s="34"/>
    </row>
    <row r="1337" spans="1:15" customFormat="1" ht="15.75" customHeight="1" x14ac:dyDescent="0.2">
      <c r="A1337" s="34"/>
      <c r="B1337" s="34"/>
      <c r="C1337" s="34"/>
      <c r="D1337" s="34"/>
      <c r="E1337" s="34"/>
      <c r="F1337" s="34"/>
      <c r="G1337" s="34"/>
      <c r="H1337" s="34"/>
      <c r="I1337" s="34"/>
      <c r="J1337" s="34"/>
      <c r="K1337" s="34"/>
      <c r="L1337" s="34"/>
      <c r="M1337" s="34"/>
      <c r="N1337" s="34"/>
      <c r="O1337" s="34"/>
    </row>
    <row r="1338" spans="1:15" customFormat="1" ht="15.75" customHeight="1" x14ac:dyDescent="0.2">
      <c r="A1338" s="34"/>
      <c r="B1338" s="34"/>
      <c r="C1338" s="34"/>
      <c r="D1338" s="34"/>
      <c r="E1338" s="34"/>
      <c r="F1338" s="34"/>
      <c r="G1338" s="34"/>
      <c r="H1338" s="34"/>
      <c r="I1338" s="34"/>
      <c r="J1338" s="34"/>
      <c r="K1338" s="34"/>
      <c r="L1338" s="34"/>
      <c r="M1338" s="34"/>
      <c r="N1338" s="34"/>
      <c r="O1338" s="34"/>
    </row>
    <row r="1339" spans="1:15" customFormat="1" ht="15.75" customHeight="1" x14ac:dyDescent="0.2">
      <c r="A1339" s="34"/>
      <c r="B1339" s="34"/>
      <c r="C1339" s="34"/>
      <c r="D1339" s="34"/>
      <c r="E1339" s="34"/>
      <c r="F1339" s="34"/>
      <c r="G1339" s="34"/>
      <c r="H1339" s="34"/>
      <c r="I1339" s="34"/>
      <c r="J1339" s="34"/>
      <c r="K1339" s="34"/>
      <c r="L1339" s="34"/>
      <c r="M1339" s="34"/>
      <c r="N1339" s="34"/>
      <c r="O1339" s="34"/>
    </row>
    <row r="1340" spans="1:15" customFormat="1" ht="15.75" customHeight="1" x14ac:dyDescent="0.2">
      <c r="A1340" s="34"/>
      <c r="B1340" s="34"/>
      <c r="C1340" s="34"/>
      <c r="D1340" s="34"/>
      <c r="E1340" s="34"/>
      <c r="F1340" s="34"/>
      <c r="G1340" s="34"/>
      <c r="H1340" s="34"/>
      <c r="I1340" s="34"/>
      <c r="J1340" s="34"/>
      <c r="K1340" s="34"/>
      <c r="L1340" s="34"/>
      <c r="M1340" s="34"/>
      <c r="N1340" s="34"/>
      <c r="O1340" s="34"/>
    </row>
    <row r="1341" spans="1:15" customFormat="1" ht="15.75" customHeight="1" x14ac:dyDescent="0.2">
      <c r="A1341" s="34"/>
      <c r="B1341" s="34"/>
      <c r="C1341" s="34"/>
      <c r="D1341" s="34"/>
      <c r="E1341" s="34"/>
      <c r="F1341" s="34"/>
      <c r="G1341" s="34"/>
      <c r="H1341" s="34"/>
      <c r="I1341" s="34"/>
      <c r="J1341" s="34"/>
      <c r="K1341" s="34"/>
      <c r="L1341" s="34"/>
      <c r="M1341" s="34"/>
      <c r="N1341" s="34"/>
      <c r="O1341" s="34"/>
    </row>
    <row r="1342" spans="1:15" customFormat="1" ht="15.75" customHeight="1" x14ac:dyDescent="0.2">
      <c r="A1342" s="34"/>
      <c r="B1342" s="34"/>
      <c r="C1342" s="34"/>
      <c r="D1342" s="34"/>
      <c r="E1342" s="34"/>
      <c r="F1342" s="34"/>
      <c r="G1342" s="34"/>
      <c r="H1342" s="34"/>
      <c r="I1342" s="34"/>
      <c r="J1342" s="34"/>
      <c r="K1342" s="34"/>
      <c r="L1342" s="34"/>
      <c r="M1342" s="34"/>
      <c r="N1342" s="34"/>
      <c r="O1342" s="34"/>
    </row>
    <row r="1343" spans="1:15" customFormat="1" ht="15.75" customHeight="1" x14ac:dyDescent="0.2">
      <c r="A1343" s="34"/>
      <c r="B1343" s="34"/>
      <c r="C1343" s="34"/>
      <c r="D1343" s="34"/>
      <c r="E1343" s="34"/>
      <c r="F1343" s="34"/>
      <c r="G1343" s="34"/>
      <c r="H1343" s="34"/>
      <c r="I1343" s="34"/>
      <c r="J1343" s="34"/>
      <c r="K1343" s="34"/>
      <c r="L1343" s="34"/>
      <c r="M1343" s="34"/>
      <c r="N1343" s="34"/>
      <c r="O1343" s="34"/>
    </row>
    <row r="1344" spans="1:15" customFormat="1" ht="15.75" customHeight="1" x14ac:dyDescent="0.2">
      <c r="A1344" s="34"/>
      <c r="B1344" s="34"/>
      <c r="C1344" s="34"/>
      <c r="D1344" s="34"/>
      <c r="E1344" s="34"/>
      <c r="F1344" s="34"/>
      <c r="G1344" s="34"/>
      <c r="H1344" s="34"/>
      <c r="I1344" s="34"/>
      <c r="J1344" s="34"/>
      <c r="K1344" s="34"/>
      <c r="L1344" s="34"/>
      <c r="M1344" s="34"/>
      <c r="N1344" s="34"/>
      <c r="O1344" s="34"/>
    </row>
    <row r="1345" spans="1:15" customFormat="1" ht="15.75" customHeight="1" x14ac:dyDescent="0.2">
      <c r="A1345" s="34"/>
      <c r="B1345" s="34"/>
      <c r="C1345" s="34"/>
      <c r="D1345" s="34"/>
      <c r="E1345" s="34"/>
      <c r="F1345" s="34"/>
      <c r="G1345" s="34"/>
      <c r="H1345" s="34"/>
      <c r="I1345" s="34"/>
      <c r="J1345" s="34"/>
      <c r="K1345" s="34"/>
      <c r="L1345" s="34"/>
      <c r="M1345" s="34"/>
      <c r="N1345" s="34"/>
      <c r="O1345" s="34"/>
    </row>
    <row r="1346" spans="1:15" customFormat="1" ht="15.75" customHeight="1" x14ac:dyDescent="0.2">
      <c r="A1346" s="34"/>
      <c r="B1346" s="34"/>
      <c r="C1346" s="34"/>
      <c r="D1346" s="34"/>
      <c r="E1346" s="34"/>
      <c r="F1346" s="34"/>
      <c r="G1346" s="34"/>
      <c r="H1346" s="34"/>
      <c r="I1346" s="34"/>
      <c r="J1346" s="34"/>
      <c r="K1346" s="34"/>
      <c r="L1346" s="34"/>
      <c r="M1346" s="34"/>
      <c r="N1346" s="34"/>
      <c r="O1346" s="34"/>
    </row>
    <row r="1347" spans="1:15" customFormat="1" ht="15.75" customHeight="1" x14ac:dyDescent="0.2">
      <c r="A1347" s="34"/>
      <c r="B1347" s="34"/>
      <c r="C1347" s="34"/>
      <c r="D1347" s="34"/>
      <c r="E1347" s="34"/>
      <c r="F1347" s="34"/>
      <c r="G1347" s="34"/>
      <c r="H1347" s="34"/>
      <c r="I1347" s="34"/>
      <c r="J1347" s="34"/>
      <c r="K1347" s="34"/>
      <c r="L1347" s="34"/>
      <c r="M1347" s="34"/>
      <c r="N1347" s="34"/>
      <c r="O1347" s="34"/>
    </row>
    <row r="1348" spans="1:15" customFormat="1" ht="15.75" customHeight="1" x14ac:dyDescent="0.2">
      <c r="A1348" s="34"/>
      <c r="B1348" s="34"/>
      <c r="C1348" s="34"/>
      <c r="D1348" s="34"/>
      <c r="E1348" s="34"/>
      <c r="F1348" s="34"/>
      <c r="G1348" s="34"/>
      <c r="H1348" s="34"/>
      <c r="I1348" s="34"/>
      <c r="J1348" s="34"/>
      <c r="K1348" s="34"/>
      <c r="L1348" s="34"/>
      <c r="M1348" s="34"/>
      <c r="N1348" s="34"/>
      <c r="O1348" s="34"/>
    </row>
    <row r="1349" spans="1:15" customFormat="1" ht="15.75" customHeight="1" x14ac:dyDescent="0.2">
      <c r="A1349" s="34"/>
      <c r="B1349" s="34"/>
      <c r="C1349" s="34"/>
      <c r="D1349" s="34"/>
      <c r="E1349" s="34"/>
      <c r="F1349" s="34"/>
      <c r="G1349" s="34"/>
      <c r="H1349" s="34"/>
      <c r="I1349" s="34"/>
      <c r="J1349" s="34"/>
      <c r="K1349" s="34"/>
      <c r="L1349" s="34"/>
      <c r="M1349" s="34"/>
      <c r="N1349" s="34"/>
      <c r="O1349" s="34"/>
    </row>
    <row r="1350" spans="1:15" customFormat="1" ht="15.75" customHeight="1" x14ac:dyDescent="0.2">
      <c r="A1350" s="34"/>
      <c r="B1350" s="34"/>
      <c r="C1350" s="34"/>
      <c r="D1350" s="34"/>
      <c r="E1350" s="34"/>
      <c r="F1350" s="34"/>
      <c r="G1350" s="34"/>
      <c r="H1350" s="34"/>
      <c r="I1350" s="34"/>
      <c r="J1350" s="34"/>
      <c r="K1350" s="34"/>
      <c r="L1350" s="34"/>
      <c r="M1350" s="34"/>
      <c r="N1350" s="34"/>
      <c r="O1350" s="34"/>
    </row>
    <row r="1351" spans="1:15" customFormat="1" ht="15.75" customHeight="1" x14ac:dyDescent="0.2">
      <c r="A1351" s="34"/>
      <c r="B1351" s="34"/>
      <c r="C1351" s="34"/>
      <c r="D1351" s="34"/>
      <c r="E1351" s="34"/>
      <c r="F1351" s="34"/>
      <c r="G1351" s="34"/>
      <c r="H1351" s="34"/>
      <c r="I1351" s="34"/>
      <c r="J1351" s="34"/>
      <c r="K1351" s="34"/>
      <c r="L1351" s="34"/>
      <c r="M1351" s="34"/>
      <c r="N1351" s="34"/>
      <c r="O1351" s="34"/>
    </row>
    <row r="1352" spans="1:15" customFormat="1" ht="15.75" customHeight="1" x14ac:dyDescent="0.2">
      <c r="A1352" s="34"/>
      <c r="B1352" s="34"/>
      <c r="C1352" s="34"/>
      <c r="D1352" s="34"/>
      <c r="E1352" s="34"/>
      <c r="F1352" s="34"/>
      <c r="G1352" s="34"/>
      <c r="H1352" s="34"/>
      <c r="I1352" s="34"/>
      <c r="J1352" s="34"/>
      <c r="K1352" s="34"/>
      <c r="L1352" s="34"/>
      <c r="M1352" s="34"/>
      <c r="N1352" s="34"/>
      <c r="O1352" s="34"/>
    </row>
    <row r="1353" spans="1:15" customFormat="1" ht="15.75" customHeight="1" x14ac:dyDescent="0.2">
      <c r="A1353" s="34"/>
      <c r="B1353" s="34"/>
      <c r="C1353" s="34"/>
      <c r="D1353" s="34"/>
      <c r="E1353" s="34"/>
      <c r="F1353" s="34"/>
      <c r="G1353" s="34"/>
      <c r="H1353" s="34"/>
      <c r="I1353" s="34"/>
      <c r="J1353" s="34"/>
      <c r="K1353" s="34"/>
      <c r="L1353" s="34"/>
      <c r="M1353" s="34"/>
      <c r="N1353" s="34"/>
      <c r="O1353" s="34"/>
    </row>
    <row r="1354" spans="1:15" customFormat="1" ht="15.75" customHeight="1" x14ac:dyDescent="0.2">
      <c r="A1354" s="34"/>
      <c r="B1354" s="34"/>
      <c r="C1354" s="34"/>
      <c r="D1354" s="34"/>
      <c r="E1354" s="34"/>
      <c r="F1354" s="34"/>
      <c r="G1354" s="34"/>
      <c r="H1354" s="34"/>
      <c r="I1354" s="34"/>
      <c r="J1354" s="34"/>
      <c r="K1354" s="34"/>
      <c r="L1354" s="34"/>
      <c r="M1354" s="34"/>
      <c r="N1354" s="34"/>
      <c r="O1354" s="34"/>
    </row>
    <row r="1355" spans="1:15" customFormat="1" ht="15.75" customHeight="1" x14ac:dyDescent="0.2">
      <c r="A1355" s="34"/>
      <c r="B1355" s="34"/>
      <c r="C1355" s="34"/>
      <c r="D1355" s="34"/>
      <c r="E1355" s="34"/>
      <c r="F1355" s="34"/>
      <c r="G1355" s="34"/>
      <c r="H1355" s="34"/>
      <c r="I1355" s="34"/>
      <c r="J1355" s="34"/>
      <c r="K1355" s="34"/>
      <c r="L1355" s="34"/>
      <c r="M1355" s="34"/>
      <c r="N1355" s="34"/>
      <c r="O1355" s="34"/>
    </row>
    <row r="1356" spans="1:15" customFormat="1" ht="15.75" customHeight="1" x14ac:dyDescent="0.2">
      <c r="A1356" s="34"/>
      <c r="B1356" s="34"/>
      <c r="C1356" s="34"/>
      <c r="D1356" s="34"/>
      <c r="E1356" s="34"/>
      <c r="F1356" s="34"/>
      <c r="G1356" s="34"/>
      <c r="H1356" s="34"/>
      <c r="I1356" s="34"/>
      <c r="J1356" s="34"/>
      <c r="K1356" s="34"/>
      <c r="L1356" s="34"/>
      <c r="M1356" s="34"/>
      <c r="N1356" s="34"/>
      <c r="O1356" s="34"/>
    </row>
    <row r="1357" spans="1:15" customFormat="1" ht="15.75" customHeight="1" x14ac:dyDescent="0.2">
      <c r="A1357" s="34"/>
      <c r="B1357" s="34"/>
      <c r="C1357" s="34"/>
      <c r="D1357" s="34"/>
      <c r="E1357" s="34"/>
      <c r="F1357" s="34"/>
      <c r="G1357" s="34"/>
      <c r="H1357" s="34"/>
      <c r="I1357" s="34"/>
      <c r="J1357" s="34"/>
      <c r="K1357" s="34"/>
      <c r="L1357" s="34"/>
      <c r="M1357" s="34"/>
      <c r="N1357" s="34"/>
      <c r="O1357" s="34"/>
    </row>
    <row r="1358" spans="1:15" customFormat="1" ht="15.75" customHeight="1" x14ac:dyDescent="0.2">
      <c r="A1358" s="34"/>
      <c r="B1358" s="34"/>
      <c r="C1358" s="34"/>
      <c r="D1358" s="34"/>
      <c r="E1358" s="34"/>
      <c r="F1358" s="34"/>
      <c r="G1358" s="34"/>
      <c r="H1358" s="34"/>
      <c r="I1358" s="34"/>
      <c r="J1358" s="34"/>
      <c r="K1358" s="34"/>
      <c r="L1358" s="34"/>
      <c r="M1358" s="34"/>
      <c r="N1358" s="34"/>
      <c r="O1358" s="34"/>
    </row>
    <row r="1359" spans="1:15" customFormat="1" ht="15.75" customHeight="1" x14ac:dyDescent="0.2">
      <c r="A1359" s="34"/>
      <c r="B1359" s="34"/>
      <c r="C1359" s="34"/>
      <c r="D1359" s="34"/>
      <c r="E1359" s="34"/>
      <c r="F1359" s="34"/>
      <c r="G1359" s="34"/>
      <c r="H1359" s="34"/>
      <c r="I1359" s="34"/>
      <c r="J1359" s="34"/>
      <c r="K1359" s="34"/>
      <c r="L1359" s="34"/>
      <c r="M1359" s="34"/>
      <c r="N1359" s="34"/>
      <c r="O1359" s="34"/>
    </row>
    <row r="1360" spans="1:15" customFormat="1" ht="15.75" customHeight="1" x14ac:dyDescent="0.2">
      <c r="A1360" s="34"/>
      <c r="B1360" s="34"/>
      <c r="C1360" s="34"/>
      <c r="D1360" s="34"/>
      <c r="E1360" s="34"/>
      <c r="F1360" s="34"/>
      <c r="G1360" s="34"/>
      <c r="H1360" s="34"/>
      <c r="I1360" s="34"/>
      <c r="J1360" s="34"/>
      <c r="K1360" s="34"/>
      <c r="L1360" s="34"/>
      <c r="M1360" s="34"/>
      <c r="N1360" s="34"/>
      <c r="O1360" s="34"/>
    </row>
    <row r="1361" spans="1:15" customFormat="1" ht="15.75" customHeight="1" x14ac:dyDescent="0.2">
      <c r="A1361" s="34"/>
      <c r="B1361" s="34"/>
      <c r="C1361" s="34"/>
      <c r="D1361" s="34"/>
      <c r="E1361" s="34"/>
      <c r="F1361" s="34"/>
      <c r="G1361" s="34"/>
      <c r="H1361" s="34"/>
      <c r="I1361" s="34"/>
      <c r="J1361" s="34"/>
      <c r="K1361" s="34"/>
      <c r="L1361" s="34"/>
      <c r="M1361" s="34"/>
      <c r="N1361" s="34"/>
      <c r="O1361" s="34"/>
    </row>
    <row r="1362" spans="1:15" customFormat="1" ht="15.75" customHeight="1" x14ac:dyDescent="0.2">
      <c r="A1362" s="34"/>
      <c r="B1362" s="34"/>
      <c r="C1362" s="34"/>
      <c r="D1362" s="34"/>
      <c r="E1362" s="34"/>
      <c r="F1362" s="34"/>
      <c r="G1362" s="34"/>
      <c r="H1362" s="34"/>
      <c r="I1362" s="34"/>
      <c r="J1362" s="34"/>
      <c r="K1362" s="34"/>
      <c r="L1362" s="34"/>
      <c r="M1362" s="34"/>
      <c r="N1362" s="34"/>
      <c r="O1362" s="34"/>
    </row>
    <row r="1363" spans="1:15" customFormat="1" ht="15.75" customHeight="1" x14ac:dyDescent="0.2">
      <c r="A1363" s="34"/>
      <c r="B1363" s="34"/>
      <c r="C1363" s="34"/>
      <c r="D1363" s="34"/>
      <c r="E1363" s="34"/>
      <c r="F1363" s="34"/>
      <c r="G1363" s="34"/>
      <c r="H1363" s="34"/>
      <c r="I1363" s="34"/>
      <c r="J1363" s="34"/>
      <c r="K1363" s="34"/>
      <c r="L1363" s="34"/>
      <c r="M1363" s="34"/>
      <c r="N1363" s="34"/>
      <c r="O1363" s="34"/>
    </row>
    <row r="1364" spans="1:15" customFormat="1" ht="15.75" customHeight="1" x14ac:dyDescent="0.2">
      <c r="A1364" s="34"/>
      <c r="B1364" s="34"/>
      <c r="C1364" s="34"/>
      <c r="D1364" s="34"/>
      <c r="E1364" s="34"/>
      <c r="F1364" s="34"/>
      <c r="G1364" s="34"/>
      <c r="H1364" s="34"/>
      <c r="I1364" s="34"/>
      <c r="J1364" s="34"/>
      <c r="K1364" s="34"/>
      <c r="L1364" s="34"/>
      <c r="M1364" s="34"/>
      <c r="N1364" s="34"/>
      <c r="O1364" s="34"/>
    </row>
    <row r="1365" spans="1:15" customFormat="1" ht="15.75" customHeight="1" x14ac:dyDescent="0.2">
      <c r="A1365" s="34"/>
      <c r="B1365" s="34"/>
      <c r="C1365" s="34"/>
      <c r="D1365" s="34"/>
      <c r="E1365" s="34"/>
      <c r="F1365" s="34"/>
      <c r="G1365" s="34"/>
      <c r="H1365" s="34"/>
      <c r="I1365" s="34"/>
      <c r="J1365" s="34"/>
      <c r="K1365" s="34"/>
      <c r="L1365" s="34"/>
      <c r="M1365" s="34"/>
      <c r="N1365" s="34"/>
      <c r="O1365" s="34"/>
    </row>
    <row r="1366" spans="1:15" customFormat="1" ht="15.75" customHeight="1" x14ac:dyDescent="0.2">
      <c r="A1366" s="34"/>
      <c r="B1366" s="34"/>
      <c r="C1366" s="34"/>
      <c r="D1366" s="34"/>
      <c r="E1366" s="34"/>
      <c r="F1366" s="34"/>
      <c r="G1366" s="34"/>
      <c r="H1366" s="34"/>
      <c r="I1366" s="34"/>
      <c r="J1366" s="34"/>
      <c r="K1366" s="34"/>
      <c r="L1366" s="34"/>
      <c r="M1366" s="34"/>
      <c r="N1366" s="34"/>
      <c r="O1366" s="34"/>
    </row>
    <row r="1367" spans="1:15" customFormat="1" ht="15.75" customHeight="1" x14ac:dyDescent="0.2">
      <c r="A1367" s="34"/>
      <c r="B1367" s="34"/>
      <c r="C1367" s="34"/>
      <c r="D1367" s="34"/>
      <c r="E1367" s="34"/>
      <c r="F1367" s="34"/>
      <c r="G1367" s="34"/>
      <c r="H1367" s="34"/>
      <c r="I1367" s="34"/>
      <c r="J1367" s="34"/>
      <c r="K1367" s="34"/>
      <c r="L1367" s="34"/>
      <c r="M1367" s="34"/>
      <c r="N1367" s="34"/>
      <c r="O1367" s="34"/>
    </row>
    <row r="1368" spans="1:15" customFormat="1" ht="15.75" customHeight="1" x14ac:dyDescent="0.2">
      <c r="A1368" s="34"/>
      <c r="B1368" s="34"/>
      <c r="C1368" s="34"/>
      <c r="D1368" s="34"/>
      <c r="E1368" s="34"/>
      <c r="F1368" s="34"/>
      <c r="G1368" s="34"/>
      <c r="H1368" s="34"/>
      <c r="I1368" s="34"/>
      <c r="J1368" s="34"/>
      <c r="K1368" s="34"/>
      <c r="L1368" s="34"/>
      <c r="M1368" s="34"/>
      <c r="N1368" s="34"/>
      <c r="O1368" s="34"/>
    </row>
    <row r="1369" spans="1:15" customFormat="1" ht="15.75" customHeight="1" x14ac:dyDescent="0.2">
      <c r="A1369" s="34"/>
      <c r="B1369" s="34"/>
      <c r="C1369" s="34"/>
      <c r="D1369" s="34"/>
      <c r="E1369" s="34"/>
      <c r="F1369" s="34"/>
      <c r="G1369" s="34"/>
      <c r="H1369" s="34"/>
      <c r="I1369" s="34"/>
      <c r="J1369" s="34"/>
      <c r="K1369" s="34"/>
      <c r="L1369" s="34"/>
      <c r="M1369" s="34"/>
      <c r="N1369" s="34"/>
      <c r="O1369" s="34"/>
    </row>
    <row r="1370" spans="1:15" customFormat="1" ht="15.75" customHeight="1" x14ac:dyDescent="0.2">
      <c r="A1370" s="34"/>
      <c r="B1370" s="34"/>
      <c r="C1370" s="34"/>
      <c r="D1370" s="34"/>
      <c r="E1370" s="34"/>
      <c r="F1370" s="34"/>
      <c r="G1370" s="34"/>
      <c r="H1370" s="34"/>
      <c r="I1370" s="34"/>
      <c r="J1370" s="34"/>
      <c r="K1370" s="34"/>
      <c r="L1370" s="34"/>
      <c r="M1370" s="34"/>
      <c r="N1370" s="34"/>
      <c r="O1370" s="34"/>
    </row>
    <row r="1371" spans="1:15" customFormat="1" ht="15.75" customHeight="1" x14ac:dyDescent="0.2">
      <c r="A1371" s="34"/>
      <c r="B1371" s="34"/>
      <c r="C1371" s="34"/>
      <c r="D1371" s="34"/>
      <c r="E1371" s="34"/>
      <c r="F1371" s="34"/>
      <c r="G1371" s="34"/>
      <c r="H1371" s="34"/>
      <c r="I1371" s="34"/>
      <c r="J1371" s="34"/>
      <c r="K1371" s="34"/>
      <c r="L1371" s="34"/>
      <c r="M1371" s="34"/>
      <c r="N1371" s="34"/>
      <c r="O1371" s="34"/>
    </row>
    <row r="1372" spans="1:15" customFormat="1" ht="15.75" customHeight="1" x14ac:dyDescent="0.2">
      <c r="A1372" s="34"/>
      <c r="B1372" s="34"/>
      <c r="C1372" s="34"/>
      <c r="D1372" s="34"/>
      <c r="E1372" s="34"/>
      <c r="F1372" s="34"/>
      <c r="G1372" s="34"/>
      <c r="H1372" s="34"/>
      <c r="I1372" s="34"/>
      <c r="J1372" s="34"/>
      <c r="K1372" s="34"/>
      <c r="L1372" s="34"/>
      <c r="M1372" s="34"/>
      <c r="N1372" s="34"/>
      <c r="O1372" s="34"/>
    </row>
    <row r="1373" spans="1:15" customFormat="1" ht="15.75" customHeight="1" x14ac:dyDescent="0.2">
      <c r="A1373" s="34"/>
      <c r="B1373" s="34"/>
      <c r="C1373" s="34"/>
      <c r="D1373" s="34"/>
      <c r="E1373" s="34"/>
      <c r="F1373" s="34"/>
      <c r="G1373" s="34"/>
      <c r="H1373" s="34"/>
      <c r="I1373" s="34"/>
      <c r="J1373" s="34"/>
      <c r="K1373" s="34"/>
      <c r="L1373" s="34"/>
      <c r="M1373" s="34"/>
      <c r="N1373" s="34"/>
      <c r="O1373" s="34"/>
    </row>
    <row r="1374" spans="1:15" customFormat="1" ht="15.75" customHeight="1" x14ac:dyDescent="0.2">
      <c r="A1374" s="34"/>
      <c r="B1374" s="34"/>
      <c r="C1374" s="34"/>
      <c r="D1374" s="34"/>
      <c r="E1374" s="34"/>
      <c r="F1374" s="34"/>
      <c r="G1374" s="34"/>
      <c r="H1374" s="34"/>
      <c r="I1374" s="34"/>
      <c r="J1374" s="34"/>
      <c r="K1374" s="34"/>
      <c r="L1374" s="34"/>
      <c r="M1374" s="34"/>
      <c r="N1374" s="34"/>
      <c r="O1374" s="34"/>
    </row>
    <row r="1375" spans="1:15" customFormat="1" ht="15.75" customHeight="1" x14ac:dyDescent="0.2">
      <c r="A1375" s="34"/>
      <c r="B1375" s="34"/>
      <c r="C1375" s="34"/>
      <c r="D1375" s="34"/>
      <c r="E1375" s="34"/>
      <c r="F1375" s="34"/>
      <c r="G1375" s="34"/>
      <c r="H1375" s="34"/>
      <c r="I1375" s="34"/>
      <c r="J1375" s="34"/>
      <c r="K1375" s="34"/>
      <c r="L1375" s="34"/>
      <c r="M1375" s="34"/>
      <c r="N1375" s="34"/>
      <c r="O1375" s="34"/>
    </row>
    <row r="1376" spans="1:15" customFormat="1" ht="15.75" customHeight="1" x14ac:dyDescent="0.2">
      <c r="A1376" s="34"/>
      <c r="B1376" s="34"/>
      <c r="C1376" s="34"/>
      <c r="D1376" s="34"/>
      <c r="E1376" s="34"/>
      <c r="F1376" s="34"/>
      <c r="G1376" s="34"/>
      <c r="H1376" s="34"/>
      <c r="I1376" s="34"/>
      <c r="J1376" s="34"/>
      <c r="K1376" s="34"/>
      <c r="L1376" s="34"/>
      <c r="M1376" s="34"/>
      <c r="N1376" s="34"/>
      <c r="O1376" s="34"/>
    </row>
    <row r="1377" spans="1:15" customFormat="1" ht="15.75" customHeight="1" x14ac:dyDescent="0.2">
      <c r="A1377" s="34"/>
      <c r="B1377" s="34"/>
      <c r="C1377" s="34"/>
      <c r="D1377" s="34"/>
      <c r="E1377" s="34"/>
      <c r="F1377" s="34"/>
      <c r="G1377" s="34"/>
      <c r="H1377" s="34"/>
      <c r="I1377" s="34"/>
      <c r="J1377" s="34"/>
      <c r="K1377" s="34"/>
      <c r="L1377" s="34"/>
      <c r="M1377" s="34"/>
      <c r="N1377" s="34"/>
      <c r="O1377" s="34"/>
    </row>
    <row r="1378" spans="1:15" customFormat="1" ht="15.75" customHeight="1" x14ac:dyDescent="0.2">
      <c r="A1378" s="34"/>
      <c r="B1378" s="34"/>
      <c r="C1378" s="34"/>
      <c r="D1378" s="34"/>
      <c r="E1378" s="34"/>
      <c r="F1378" s="34"/>
      <c r="G1378" s="34"/>
      <c r="H1378" s="34"/>
      <c r="I1378" s="34"/>
      <c r="J1378" s="34"/>
      <c r="K1378" s="34"/>
      <c r="L1378" s="34"/>
      <c r="M1378" s="34"/>
      <c r="N1378" s="34"/>
      <c r="O1378" s="34"/>
    </row>
    <row r="1379" spans="1:15" customFormat="1" ht="15.75" customHeight="1" x14ac:dyDescent="0.2">
      <c r="A1379" s="34"/>
      <c r="B1379" s="34"/>
      <c r="C1379" s="34"/>
      <c r="D1379" s="34"/>
      <c r="E1379" s="34"/>
      <c r="F1379" s="34"/>
      <c r="G1379" s="34"/>
      <c r="H1379" s="34"/>
      <c r="I1379" s="34"/>
      <c r="J1379" s="34"/>
      <c r="K1379" s="34"/>
      <c r="L1379" s="34"/>
      <c r="M1379" s="34"/>
      <c r="N1379" s="34"/>
      <c r="O1379" s="34"/>
    </row>
    <row r="1380" spans="1:15" customFormat="1" ht="15.75" customHeight="1" x14ac:dyDescent="0.2">
      <c r="A1380" s="34"/>
      <c r="B1380" s="34"/>
      <c r="C1380" s="34"/>
      <c r="D1380" s="34"/>
      <c r="E1380" s="34"/>
      <c r="F1380" s="34"/>
      <c r="G1380" s="34"/>
      <c r="H1380" s="34"/>
      <c r="I1380" s="34"/>
      <c r="J1380" s="34"/>
      <c r="K1380" s="34"/>
      <c r="L1380" s="34"/>
      <c r="M1380" s="34"/>
      <c r="N1380" s="34"/>
      <c r="O1380" s="34"/>
    </row>
    <row r="1381" spans="1:15" customFormat="1" ht="15.75" customHeight="1" x14ac:dyDescent="0.2">
      <c r="A1381" s="34"/>
      <c r="B1381" s="34"/>
      <c r="C1381" s="34"/>
      <c r="D1381" s="34"/>
      <c r="E1381" s="34"/>
      <c r="F1381" s="34"/>
      <c r="G1381" s="34"/>
      <c r="H1381" s="34"/>
      <c r="I1381" s="34"/>
      <c r="J1381" s="34"/>
      <c r="K1381" s="34"/>
      <c r="L1381" s="34"/>
      <c r="M1381" s="34"/>
      <c r="N1381" s="34"/>
      <c r="O1381" s="34"/>
    </row>
    <row r="1382" spans="1:15" customFormat="1" ht="15.75" customHeight="1" x14ac:dyDescent="0.2">
      <c r="A1382" s="34"/>
      <c r="B1382" s="34"/>
      <c r="C1382" s="34"/>
      <c r="D1382" s="34"/>
      <c r="E1382" s="34"/>
      <c r="F1382" s="34"/>
      <c r="G1382" s="34"/>
      <c r="H1382" s="34"/>
      <c r="I1382" s="34"/>
      <c r="J1382" s="34"/>
      <c r="K1382" s="34"/>
      <c r="L1382" s="34"/>
      <c r="M1382" s="34"/>
      <c r="N1382" s="34"/>
      <c r="O1382" s="34"/>
    </row>
    <row r="1383" spans="1:15" customFormat="1" ht="15.75" customHeight="1" x14ac:dyDescent="0.2">
      <c r="A1383" s="34"/>
      <c r="B1383" s="34"/>
      <c r="C1383" s="34"/>
      <c r="D1383" s="34"/>
      <c r="E1383" s="34"/>
      <c r="F1383" s="34"/>
      <c r="G1383" s="34"/>
      <c r="H1383" s="34"/>
      <c r="I1383" s="34"/>
      <c r="J1383" s="34"/>
      <c r="K1383" s="34"/>
      <c r="L1383" s="34"/>
      <c r="M1383" s="34"/>
      <c r="N1383" s="34"/>
      <c r="O1383" s="34"/>
    </row>
    <row r="1384" spans="1:15" customFormat="1" ht="15.75" customHeight="1" x14ac:dyDescent="0.2">
      <c r="A1384" s="34"/>
      <c r="B1384" s="34"/>
      <c r="C1384" s="34"/>
      <c r="D1384" s="34"/>
      <c r="E1384" s="34"/>
      <c r="F1384" s="34"/>
      <c r="G1384" s="34"/>
      <c r="H1384" s="34"/>
      <c r="I1384" s="34"/>
      <c r="J1384" s="34"/>
      <c r="K1384" s="34"/>
      <c r="L1384" s="34"/>
      <c r="M1384" s="34"/>
      <c r="N1384" s="34"/>
      <c r="O1384" s="34"/>
    </row>
    <row r="1385" spans="1:15" customFormat="1" ht="15.75" customHeight="1" x14ac:dyDescent="0.2">
      <c r="A1385" s="34"/>
      <c r="B1385" s="34"/>
      <c r="C1385" s="34"/>
      <c r="D1385" s="34"/>
      <c r="E1385" s="34"/>
      <c r="F1385" s="34"/>
      <c r="G1385" s="34"/>
      <c r="H1385" s="34"/>
      <c r="I1385" s="34"/>
      <c r="J1385" s="34"/>
      <c r="K1385" s="34"/>
      <c r="L1385" s="34"/>
      <c r="M1385" s="34"/>
      <c r="N1385" s="34"/>
      <c r="O1385" s="34"/>
    </row>
    <row r="1386" spans="1:15" customFormat="1" ht="15.75" customHeight="1" x14ac:dyDescent="0.2">
      <c r="A1386" s="34"/>
      <c r="B1386" s="34"/>
      <c r="C1386" s="34"/>
      <c r="D1386" s="34"/>
      <c r="E1386" s="34"/>
      <c r="F1386" s="34"/>
      <c r="G1386" s="34"/>
      <c r="H1386" s="34"/>
      <c r="I1386" s="34"/>
      <c r="J1386" s="34"/>
      <c r="K1386" s="34"/>
      <c r="L1386" s="34"/>
      <c r="M1386" s="34"/>
      <c r="N1386" s="34"/>
      <c r="O1386" s="34"/>
    </row>
    <row r="1387" spans="1:15" customFormat="1" ht="15.75" customHeight="1" x14ac:dyDescent="0.2">
      <c r="A1387" s="34"/>
      <c r="B1387" s="34"/>
      <c r="C1387" s="34"/>
      <c r="D1387" s="34"/>
      <c r="E1387" s="34"/>
      <c r="F1387" s="34"/>
      <c r="G1387" s="34"/>
      <c r="H1387" s="34"/>
      <c r="I1387" s="34"/>
      <c r="J1387" s="34"/>
      <c r="K1387" s="34"/>
      <c r="L1387" s="34"/>
      <c r="M1387" s="34"/>
      <c r="N1387" s="34"/>
      <c r="O1387" s="34"/>
    </row>
    <row r="1388" spans="1:15" customFormat="1" ht="15.75" customHeight="1" x14ac:dyDescent="0.2">
      <c r="A1388" s="34"/>
      <c r="B1388" s="34"/>
      <c r="C1388" s="34"/>
      <c r="D1388" s="34"/>
      <c r="E1388" s="34"/>
      <c r="F1388" s="34"/>
      <c r="G1388" s="34"/>
      <c r="H1388" s="34"/>
      <c r="I1388" s="34"/>
      <c r="J1388" s="34"/>
      <c r="K1388" s="34"/>
      <c r="L1388" s="34"/>
      <c r="M1388" s="34"/>
      <c r="N1388" s="34"/>
      <c r="O1388" s="34"/>
    </row>
    <row r="1389" spans="1:15" customFormat="1" ht="15.75" customHeight="1" x14ac:dyDescent="0.2">
      <c r="A1389" s="34"/>
      <c r="B1389" s="34"/>
      <c r="C1389" s="34"/>
      <c r="D1389" s="34"/>
      <c r="E1389" s="34"/>
      <c r="F1389" s="34"/>
      <c r="G1389" s="34"/>
      <c r="H1389" s="34"/>
      <c r="I1389" s="34"/>
      <c r="J1389" s="34"/>
      <c r="K1389" s="34"/>
      <c r="L1389" s="34"/>
      <c r="M1389" s="34"/>
      <c r="N1389" s="34"/>
      <c r="O1389" s="34"/>
    </row>
    <row r="1390" spans="1:15" customFormat="1" ht="15.75" customHeight="1" x14ac:dyDescent="0.2">
      <c r="A1390" s="34"/>
      <c r="B1390" s="34"/>
      <c r="C1390" s="34"/>
      <c r="D1390" s="34"/>
      <c r="E1390" s="34"/>
      <c r="F1390" s="34"/>
      <c r="G1390" s="34"/>
      <c r="H1390" s="34"/>
      <c r="I1390" s="34"/>
      <c r="J1390" s="34"/>
      <c r="K1390" s="34"/>
      <c r="L1390" s="34"/>
      <c r="M1390" s="34"/>
      <c r="N1390" s="34"/>
      <c r="O1390" s="34"/>
    </row>
    <row r="1391" spans="1:15" customFormat="1" ht="15.75" customHeight="1" x14ac:dyDescent="0.2">
      <c r="A1391" s="34"/>
      <c r="B1391" s="34"/>
      <c r="C1391" s="34"/>
      <c r="D1391" s="34"/>
      <c r="E1391" s="34"/>
      <c r="F1391" s="34"/>
      <c r="G1391" s="34"/>
      <c r="H1391" s="34"/>
      <c r="I1391" s="34"/>
      <c r="J1391" s="34"/>
      <c r="K1391" s="34"/>
      <c r="L1391" s="34"/>
      <c r="M1391" s="34"/>
      <c r="N1391" s="34"/>
      <c r="O1391" s="34"/>
    </row>
    <row r="1392" spans="1:15" customFormat="1" ht="15.75" customHeight="1" x14ac:dyDescent="0.2">
      <c r="A1392" s="34"/>
      <c r="B1392" s="34"/>
      <c r="C1392" s="34"/>
      <c r="D1392" s="34"/>
      <c r="E1392" s="34"/>
      <c r="F1392" s="34"/>
      <c r="G1392" s="34"/>
      <c r="H1392" s="34"/>
      <c r="I1392" s="34"/>
      <c r="J1392" s="34"/>
      <c r="K1392" s="34"/>
      <c r="L1392" s="34"/>
      <c r="M1392" s="34"/>
      <c r="N1392" s="34"/>
      <c r="O1392" s="34"/>
    </row>
    <row r="1393" spans="1:15" customFormat="1" ht="15.75" customHeight="1" x14ac:dyDescent="0.2">
      <c r="A1393" s="34"/>
      <c r="B1393" s="34"/>
      <c r="C1393" s="34"/>
      <c r="D1393" s="34"/>
      <c r="E1393" s="34"/>
      <c r="F1393" s="34"/>
      <c r="G1393" s="34"/>
      <c r="H1393" s="34"/>
      <c r="I1393" s="34"/>
      <c r="J1393" s="34"/>
      <c r="K1393" s="34"/>
      <c r="L1393" s="34"/>
      <c r="M1393" s="34"/>
      <c r="N1393" s="34"/>
      <c r="O1393" s="34"/>
    </row>
    <row r="1394" spans="1:15" customFormat="1" ht="15.75" customHeight="1" x14ac:dyDescent="0.2">
      <c r="A1394" s="34"/>
      <c r="B1394" s="34"/>
      <c r="C1394" s="34"/>
      <c r="D1394" s="34"/>
      <c r="E1394" s="34"/>
      <c r="F1394" s="34"/>
      <c r="G1394" s="34"/>
      <c r="H1394" s="34"/>
      <c r="I1394" s="34"/>
      <c r="J1394" s="34"/>
      <c r="K1394" s="34"/>
      <c r="L1394" s="34"/>
      <c r="M1394" s="34"/>
      <c r="N1394" s="34"/>
      <c r="O1394" s="34"/>
    </row>
    <row r="1395" spans="1:15" customFormat="1" ht="15.75" customHeight="1" x14ac:dyDescent="0.2">
      <c r="A1395" s="34"/>
      <c r="B1395" s="34"/>
      <c r="C1395" s="34"/>
      <c r="D1395" s="34"/>
      <c r="E1395" s="34"/>
      <c r="F1395" s="34"/>
      <c r="G1395" s="34"/>
      <c r="H1395" s="34"/>
      <c r="I1395" s="34"/>
      <c r="J1395" s="34"/>
      <c r="K1395" s="34"/>
      <c r="L1395" s="34"/>
      <c r="M1395" s="34"/>
      <c r="N1395" s="34"/>
      <c r="O1395" s="34"/>
    </row>
    <row r="1396" spans="1:15" customFormat="1" ht="15.75" customHeight="1" x14ac:dyDescent="0.2">
      <c r="A1396" s="34"/>
      <c r="B1396" s="34"/>
      <c r="C1396" s="34"/>
      <c r="D1396" s="34"/>
      <c r="E1396" s="34"/>
      <c r="F1396" s="34"/>
      <c r="G1396" s="34"/>
      <c r="H1396" s="34"/>
      <c r="I1396" s="34"/>
      <c r="J1396" s="34"/>
      <c r="K1396" s="34"/>
      <c r="L1396" s="34"/>
      <c r="M1396" s="34"/>
      <c r="N1396" s="34"/>
      <c r="O1396" s="34"/>
    </row>
    <row r="1397" spans="1:15" customFormat="1" ht="15.75" customHeight="1" x14ac:dyDescent="0.2">
      <c r="A1397" s="34"/>
      <c r="B1397" s="34"/>
      <c r="C1397" s="34"/>
      <c r="D1397" s="34"/>
      <c r="E1397" s="34"/>
      <c r="F1397" s="34"/>
      <c r="G1397" s="34"/>
      <c r="H1397" s="34"/>
      <c r="I1397" s="34"/>
      <c r="J1397" s="34"/>
      <c r="K1397" s="34"/>
      <c r="L1397" s="34"/>
      <c r="M1397" s="34"/>
      <c r="N1397" s="34"/>
      <c r="O1397" s="34"/>
    </row>
    <row r="1398" spans="1:15" customFormat="1" ht="15.75" customHeight="1" x14ac:dyDescent="0.2">
      <c r="A1398" s="34"/>
      <c r="B1398" s="34"/>
      <c r="C1398" s="34"/>
      <c r="D1398" s="34"/>
      <c r="E1398" s="34"/>
      <c r="F1398" s="34"/>
      <c r="G1398" s="34"/>
      <c r="H1398" s="34"/>
      <c r="I1398" s="34"/>
      <c r="J1398" s="34"/>
      <c r="K1398" s="34"/>
      <c r="L1398" s="34"/>
      <c r="M1398" s="34"/>
      <c r="N1398" s="34"/>
      <c r="O1398" s="34"/>
    </row>
    <row r="1399" spans="1:15" customFormat="1" ht="15.75" customHeight="1" x14ac:dyDescent="0.2">
      <c r="A1399" s="34"/>
      <c r="B1399" s="34"/>
      <c r="C1399" s="34"/>
      <c r="D1399" s="34"/>
      <c r="E1399" s="34"/>
      <c r="F1399" s="34"/>
      <c r="G1399" s="34"/>
      <c r="H1399" s="34"/>
      <c r="I1399" s="34"/>
      <c r="J1399" s="34"/>
      <c r="K1399" s="34"/>
      <c r="L1399" s="34"/>
      <c r="M1399" s="34"/>
      <c r="N1399" s="34"/>
      <c r="O1399" s="34"/>
    </row>
    <row r="1400" spans="1:15" customFormat="1" ht="15.75" customHeight="1" x14ac:dyDescent="0.2">
      <c r="A1400" s="34"/>
      <c r="B1400" s="34"/>
      <c r="C1400" s="34"/>
      <c r="D1400" s="34"/>
      <c r="E1400" s="34"/>
      <c r="F1400" s="34"/>
      <c r="G1400" s="34"/>
      <c r="H1400" s="34"/>
      <c r="I1400" s="34"/>
      <c r="J1400" s="34"/>
      <c r="K1400" s="34"/>
      <c r="L1400" s="34"/>
      <c r="M1400" s="34"/>
      <c r="N1400" s="34"/>
      <c r="O1400" s="34"/>
    </row>
    <row r="1401" spans="1:15" customFormat="1" ht="15.75" customHeight="1" x14ac:dyDescent="0.2">
      <c r="A1401" s="34"/>
      <c r="B1401" s="34"/>
      <c r="C1401" s="34"/>
      <c r="D1401" s="34"/>
      <c r="E1401" s="34"/>
      <c r="F1401" s="34"/>
      <c r="G1401" s="34"/>
      <c r="H1401" s="34"/>
      <c r="I1401" s="34"/>
      <c r="J1401" s="34"/>
      <c r="K1401" s="34"/>
      <c r="L1401" s="34"/>
      <c r="M1401" s="34"/>
      <c r="N1401" s="34"/>
      <c r="O1401" s="34"/>
    </row>
    <row r="1402" spans="1:15" customFormat="1" ht="15.75" customHeight="1" x14ac:dyDescent="0.2">
      <c r="A1402" s="34"/>
      <c r="B1402" s="34"/>
      <c r="C1402" s="34"/>
      <c r="D1402" s="34"/>
      <c r="E1402" s="34"/>
      <c r="F1402" s="34"/>
      <c r="G1402" s="34"/>
      <c r="H1402" s="34"/>
      <c r="I1402" s="34"/>
      <c r="J1402" s="34"/>
      <c r="K1402" s="34"/>
      <c r="L1402" s="34"/>
      <c r="M1402" s="34"/>
      <c r="N1402" s="34"/>
      <c r="O1402" s="34"/>
    </row>
    <row r="1403" spans="1:15" customFormat="1" ht="15.75" customHeight="1" x14ac:dyDescent="0.2">
      <c r="A1403" s="34"/>
      <c r="B1403" s="34"/>
      <c r="C1403" s="34"/>
      <c r="D1403" s="34"/>
      <c r="E1403" s="34"/>
      <c r="F1403" s="34"/>
      <c r="G1403" s="34"/>
      <c r="H1403" s="34"/>
      <c r="I1403" s="34"/>
      <c r="J1403" s="34"/>
      <c r="K1403" s="34"/>
      <c r="L1403" s="34"/>
      <c r="M1403" s="34"/>
      <c r="N1403" s="34"/>
      <c r="O1403" s="34"/>
    </row>
    <row r="1404" spans="1:15" customFormat="1" ht="15.75" customHeight="1" x14ac:dyDescent="0.2">
      <c r="A1404" s="34"/>
      <c r="B1404" s="34"/>
      <c r="C1404" s="34"/>
      <c r="D1404" s="34"/>
      <c r="E1404" s="34"/>
      <c r="F1404" s="34"/>
      <c r="G1404" s="34"/>
      <c r="H1404" s="34"/>
      <c r="I1404" s="34"/>
      <c r="J1404" s="34"/>
      <c r="K1404" s="34"/>
      <c r="L1404" s="34"/>
      <c r="M1404" s="34"/>
      <c r="N1404" s="34"/>
      <c r="O1404" s="34"/>
    </row>
    <row r="1405" spans="1:15" customFormat="1" ht="15.75" customHeight="1" x14ac:dyDescent="0.2">
      <c r="A1405" s="34"/>
      <c r="B1405" s="34"/>
      <c r="C1405" s="34"/>
      <c r="D1405" s="34"/>
      <c r="E1405" s="34"/>
      <c r="F1405" s="34"/>
      <c r="G1405" s="34"/>
      <c r="H1405" s="34"/>
      <c r="I1405" s="34"/>
      <c r="J1405" s="34"/>
      <c r="K1405" s="34"/>
      <c r="L1405" s="34"/>
      <c r="M1405" s="34"/>
      <c r="N1405" s="34"/>
      <c r="O1405" s="34"/>
    </row>
    <row r="1406" spans="1:15" customFormat="1" ht="15.75" customHeight="1" x14ac:dyDescent="0.2">
      <c r="A1406" s="34"/>
      <c r="B1406" s="34"/>
      <c r="C1406" s="34"/>
      <c r="D1406" s="34"/>
      <c r="E1406" s="34"/>
      <c r="F1406" s="34"/>
      <c r="G1406" s="34"/>
      <c r="H1406" s="34"/>
      <c r="I1406" s="34"/>
      <c r="J1406" s="34"/>
      <c r="K1406" s="34"/>
      <c r="L1406" s="34"/>
      <c r="M1406" s="34"/>
      <c r="N1406" s="34"/>
      <c r="O1406" s="34"/>
    </row>
    <row r="1407" spans="1:15" customFormat="1" ht="15.75" customHeight="1" x14ac:dyDescent="0.2">
      <c r="A1407" s="34"/>
      <c r="B1407" s="34"/>
      <c r="C1407" s="34"/>
      <c r="D1407" s="34"/>
      <c r="E1407" s="34"/>
      <c r="F1407" s="34"/>
      <c r="G1407" s="34"/>
      <c r="H1407" s="34"/>
      <c r="I1407" s="34"/>
      <c r="J1407" s="34"/>
      <c r="K1407" s="34"/>
      <c r="L1407" s="34"/>
      <c r="M1407" s="34"/>
      <c r="N1407" s="34"/>
      <c r="O1407" s="34"/>
    </row>
    <row r="1408" spans="1:15" customFormat="1" ht="15.75" customHeight="1" x14ac:dyDescent="0.2">
      <c r="A1408" s="34"/>
      <c r="B1408" s="34"/>
      <c r="C1408" s="34"/>
      <c r="D1408" s="34"/>
      <c r="E1408" s="34"/>
      <c r="F1408" s="34"/>
      <c r="G1408" s="34"/>
      <c r="H1408" s="34"/>
      <c r="I1408" s="34"/>
      <c r="J1408" s="34"/>
      <c r="K1408" s="34"/>
      <c r="L1408" s="34"/>
      <c r="M1408" s="34"/>
      <c r="N1408" s="34"/>
      <c r="O1408" s="34"/>
    </row>
    <row r="1409" spans="1:15" customFormat="1" ht="15.75" customHeight="1" x14ac:dyDescent="0.2">
      <c r="A1409" s="34"/>
      <c r="B1409" s="34"/>
      <c r="C1409" s="34"/>
      <c r="D1409" s="34"/>
      <c r="E1409" s="34"/>
      <c r="F1409" s="34"/>
      <c r="G1409" s="34"/>
      <c r="H1409" s="34"/>
      <c r="I1409" s="34"/>
      <c r="J1409" s="34"/>
      <c r="K1409" s="34"/>
      <c r="L1409" s="34"/>
      <c r="M1409" s="34"/>
      <c r="N1409" s="34"/>
      <c r="O1409" s="34"/>
    </row>
    <row r="1410" spans="1:15" customFormat="1" ht="15.75" customHeight="1" x14ac:dyDescent="0.2">
      <c r="A1410" s="34"/>
      <c r="B1410" s="34"/>
      <c r="C1410" s="34"/>
      <c r="D1410" s="34"/>
      <c r="E1410" s="34"/>
      <c r="F1410" s="34"/>
      <c r="G1410" s="34"/>
      <c r="H1410" s="34"/>
      <c r="I1410" s="34"/>
      <c r="J1410" s="34"/>
      <c r="K1410" s="34"/>
      <c r="L1410" s="34"/>
      <c r="M1410" s="34"/>
      <c r="N1410" s="34"/>
      <c r="O1410" s="34"/>
    </row>
    <row r="1411" spans="1:15" customFormat="1" ht="15.75" customHeight="1" x14ac:dyDescent="0.2">
      <c r="A1411" s="34"/>
      <c r="B1411" s="34"/>
      <c r="C1411" s="34"/>
      <c r="D1411" s="34"/>
      <c r="E1411" s="34"/>
      <c r="F1411" s="34"/>
      <c r="G1411" s="34"/>
      <c r="H1411" s="34"/>
      <c r="I1411" s="34"/>
      <c r="J1411" s="34"/>
      <c r="K1411" s="34"/>
      <c r="L1411" s="34"/>
      <c r="M1411" s="34"/>
      <c r="N1411" s="34"/>
      <c r="O1411" s="34"/>
    </row>
    <row r="1412" spans="1:15" customFormat="1" ht="15.75" customHeight="1" x14ac:dyDescent="0.2">
      <c r="A1412" s="34"/>
      <c r="B1412" s="34"/>
      <c r="C1412" s="34"/>
      <c r="D1412" s="34"/>
      <c r="E1412" s="34"/>
      <c r="F1412" s="34"/>
      <c r="G1412" s="34"/>
      <c r="H1412" s="34"/>
      <c r="I1412" s="34"/>
      <c r="J1412" s="34"/>
      <c r="K1412" s="34"/>
      <c r="L1412" s="34"/>
      <c r="M1412" s="34"/>
      <c r="N1412" s="34"/>
      <c r="O1412" s="34"/>
    </row>
    <row r="1413" spans="1:15" customFormat="1" ht="15.75" customHeight="1" x14ac:dyDescent="0.2">
      <c r="A1413" s="34"/>
      <c r="B1413" s="34"/>
      <c r="C1413" s="34"/>
      <c r="D1413" s="34"/>
      <c r="E1413" s="34"/>
      <c r="F1413" s="34"/>
      <c r="G1413" s="34"/>
      <c r="H1413" s="34"/>
      <c r="I1413" s="34"/>
      <c r="J1413" s="34"/>
      <c r="K1413" s="34"/>
      <c r="L1413" s="34"/>
      <c r="M1413" s="34"/>
      <c r="N1413" s="34"/>
      <c r="O1413" s="34"/>
    </row>
    <row r="1414" spans="1:15" customFormat="1" ht="15.75" customHeight="1" x14ac:dyDescent="0.2">
      <c r="A1414" s="34"/>
      <c r="B1414" s="34"/>
      <c r="C1414" s="34"/>
      <c r="D1414" s="34"/>
      <c r="E1414" s="34"/>
      <c r="F1414" s="34"/>
      <c r="G1414" s="34"/>
      <c r="H1414" s="34"/>
      <c r="I1414" s="34"/>
      <c r="J1414" s="34"/>
      <c r="K1414" s="34"/>
      <c r="L1414" s="34"/>
      <c r="M1414" s="34"/>
      <c r="N1414" s="34"/>
      <c r="O1414" s="34"/>
    </row>
    <row r="1415" spans="1:15" customFormat="1" ht="15.75" customHeight="1" x14ac:dyDescent="0.2">
      <c r="A1415" s="34"/>
      <c r="B1415" s="34"/>
      <c r="C1415" s="34"/>
      <c r="D1415" s="34"/>
      <c r="E1415" s="34"/>
      <c r="F1415" s="34"/>
      <c r="G1415" s="34"/>
      <c r="H1415" s="34"/>
      <c r="I1415" s="34"/>
      <c r="J1415" s="34"/>
      <c r="K1415" s="34"/>
      <c r="L1415" s="34"/>
      <c r="M1415" s="34"/>
      <c r="N1415" s="34"/>
      <c r="O1415" s="34"/>
    </row>
    <row r="1416" spans="1:15" customFormat="1" ht="15.75" customHeight="1" x14ac:dyDescent="0.2">
      <c r="A1416" s="34"/>
      <c r="B1416" s="34"/>
      <c r="C1416" s="34"/>
      <c r="D1416" s="34"/>
      <c r="E1416" s="34"/>
      <c r="F1416" s="34"/>
      <c r="G1416" s="34"/>
      <c r="H1416" s="34"/>
      <c r="I1416" s="34"/>
      <c r="J1416" s="34"/>
      <c r="K1416" s="34"/>
      <c r="L1416" s="34"/>
      <c r="M1416" s="34"/>
      <c r="N1416" s="34"/>
      <c r="O1416" s="34"/>
    </row>
    <row r="1417" spans="1:15" customFormat="1" ht="15.75" customHeight="1" x14ac:dyDescent="0.2">
      <c r="A1417" s="34"/>
      <c r="B1417" s="34"/>
      <c r="C1417" s="34"/>
      <c r="D1417" s="34"/>
      <c r="E1417" s="34"/>
      <c r="F1417" s="34"/>
      <c r="G1417" s="34"/>
      <c r="H1417" s="34"/>
      <c r="I1417" s="34"/>
      <c r="J1417" s="34"/>
      <c r="K1417" s="34"/>
      <c r="L1417" s="34"/>
      <c r="M1417" s="34"/>
      <c r="N1417" s="34"/>
      <c r="O1417" s="34"/>
    </row>
    <row r="1418" spans="1:15" customFormat="1" ht="15.75" customHeight="1" x14ac:dyDescent="0.2">
      <c r="A1418" s="34"/>
      <c r="B1418" s="34"/>
      <c r="C1418" s="34"/>
      <c r="D1418" s="34"/>
      <c r="E1418" s="34"/>
      <c r="F1418" s="34"/>
      <c r="G1418" s="34"/>
      <c r="H1418" s="34"/>
      <c r="I1418" s="34"/>
      <c r="J1418" s="34"/>
      <c r="K1418" s="34"/>
      <c r="L1418" s="34"/>
      <c r="M1418" s="34"/>
      <c r="N1418" s="34"/>
      <c r="O1418" s="34"/>
    </row>
    <row r="1419" spans="1:15" customFormat="1" ht="15.75" customHeight="1" x14ac:dyDescent="0.2">
      <c r="A1419" s="34"/>
      <c r="B1419" s="34"/>
      <c r="C1419" s="34"/>
      <c r="D1419" s="34"/>
      <c r="E1419" s="34"/>
      <c r="F1419" s="34"/>
      <c r="G1419" s="34"/>
      <c r="H1419" s="34"/>
      <c r="I1419" s="34"/>
      <c r="J1419" s="34"/>
      <c r="K1419" s="34"/>
      <c r="L1419" s="34"/>
      <c r="M1419" s="34"/>
      <c r="N1419" s="34"/>
      <c r="O1419" s="34"/>
    </row>
    <row r="1420" spans="1:15" customFormat="1" ht="15.75" customHeight="1" x14ac:dyDescent="0.2">
      <c r="A1420" s="34"/>
      <c r="B1420" s="34"/>
      <c r="C1420" s="34"/>
      <c r="D1420" s="34"/>
      <c r="E1420" s="34"/>
      <c r="F1420" s="34"/>
      <c r="G1420" s="34"/>
      <c r="H1420" s="34"/>
      <c r="I1420" s="34"/>
      <c r="J1420" s="34"/>
      <c r="K1420" s="34"/>
      <c r="L1420" s="34"/>
      <c r="M1420" s="34"/>
      <c r="N1420" s="34"/>
      <c r="O1420" s="34"/>
    </row>
    <row r="1421" spans="1:15" customFormat="1" ht="15.75" customHeight="1" x14ac:dyDescent="0.2">
      <c r="A1421" s="34"/>
      <c r="B1421" s="34"/>
      <c r="C1421" s="34"/>
      <c r="D1421" s="34"/>
      <c r="E1421" s="34"/>
      <c r="F1421" s="34"/>
      <c r="G1421" s="34"/>
      <c r="H1421" s="34"/>
      <c r="I1421" s="34"/>
      <c r="J1421" s="34"/>
      <c r="K1421" s="34"/>
      <c r="L1421" s="34"/>
      <c r="M1421" s="34"/>
      <c r="N1421" s="34"/>
      <c r="O1421" s="34"/>
    </row>
    <row r="1422" spans="1:15" customFormat="1" ht="15.75" customHeight="1" x14ac:dyDescent="0.2">
      <c r="A1422" s="34"/>
      <c r="B1422" s="34"/>
      <c r="C1422" s="34"/>
      <c r="D1422" s="34"/>
      <c r="E1422" s="34"/>
      <c r="F1422" s="34"/>
      <c r="G1422" s="34"/>
      <c r="H1422" s="34"/>
      <c r="I1422" s="34"/>
      <c r="J1422" s="34"/>
      <c r="K1422" s="34"/>
      <c r="L1422" s="34"/>
      <c r="M1422" s="34"/>
      <c r="N1422" s="34"/>
      <c r="O1422" s="34"/>
    </row>
    <row r="1423" spans="1:15" customFormat="1" ht="15.75" customHeight="1" x14ac:dyDescent="0.2">
      <c r="A1423" s="34"/>
      <c r="B1423" s="34"/>
      <c r="C1423" s="34"/>
      <c r="D1423" s="34"/>
      <c r="E1423" s="34"/>
      <c r="F1423" s="34"/>
      <c r="G1423" s="34"/>
      <c r="H1423" s="34"/>
      <c r="I1423" s="34"/>
      <c r="J1423" s="34"/>
      <c r="K1423" s="34"/>
      <c r="L1423" s="34"/>
      <c r="M1423" s="34"/>
      <c r="N1423" s="34"/>
      <c r="O1423" s="34"/>
    </row>
    <row r="1424" spans="1:15" customFormat="1" ht="15.75" customHeight="1" x14ac:dyDescent="0.2">
      <c r="A1424" s="34"/>
      <c r="B1424" s="34"/>
      <c r="C1424" s="34"/>
      <c r="D1424" s="34"/>
      <c r="E1424" s="34"/>
      <c r="F1424" s="34"/>
      <c r="G1424" s="34"/>
      <c r="H1424" s="34"/>
      <c r="I1424" s="34"/>
      <c r="J1424" s="34"/>
      <c r="K1424" s="34"/>
      <c r="L1424" s="34"/>
      <c r="M1424" s="34"/>
      <c r="N1424" s="34"/>
      <c r="O1424" s="34"/>
    </row>
    <row r="1425" spans="1:15" customFormat="1" ht="15.75" customHeight="1" x14ac:dyDescent="0.2">
      <c r="A1425" s="34"/>
      <c r="B1425" s="34"/>
      <c r="C1425" s="34"/>
      <c r="D1425" s="34"/>
      <c r="E1425" s="34"/>
      <c r="F1425" s="34"/>
      <c r="G1425" s="34"/>
      <c r="H1425" s="34"/>
      <c r="I1425" s="34"/>
      <c r="J1425" s="34"/>
      <c r="K1425" s="34"/>
      <c r="L1425" s="34"/>
      <c r="M1425" s="34"/>
      <c r="N1425" s="34"/>
      <c r="O1425" s="34"/>
    </row>
    <row r="1426" spans="1:15" customFormat="1" ht="15.75" customHeight="1" x14ac:dyDescent="0.2">
      <c r="A1426" s="34"/>
      <c r="B1426" s="34"/>
      <c r="C1426" s="34"/>
      <c r="D1426" s="34"/>
      <c r="E1426" s="34"/>
      <c r="F1426" s="34"/>
      <c r="G1426" s="34"/>
      <c r="H1426" s="34"/>
      <c r="I1426" s="34"/>
      <c r="J1426" s="34"/>
      <c r="K1426" s="34"/>
      <c r="L1426" s="34"/>
      <c r="M1426" s="34"/>
      <c r="N1426" s="34"/>
      <c r="O1426" s="34"/>
    </row>
    <row r="1427" spans="1:15" customFormat="1" ht="15.75" customHeight="1" x14ac:dyDescent="0.2">
      <c r="A1427" s="34"/>
      <c r="B1427" s="34"/>
      <c r="C1427" s="34"/>
      <c r="D1427" s="34"/>
      <c r="E1427" s="34"/>
      <c r="F1427" s="34"/>
      <c r="G1427" s="34"/>
      <c r="H1427" s="34"/>
      <c r="I1427" s="34"/>
      <c r="J1427" s="34"/>
      <c r="K1427" s="34"/>
      <c r="L1427" s="34"/>
      <c r="M1427" s="34"/>
      <c r="N1427" s="34"/>
      <c r="O1427" s="34"/>
    </row>
    <row r="1428" spans="1:15" customFormat="1" ht="15.75" customHeight="1" x14ac:dyDescent="0.2">
      <c r="A1428" s="34"/>
      <c r="B1428" s="34"/>
      <c r="C1428" s="34"/>
      <c r="D1428" s="34"/>
      <c r="E1428" s="34"/>
      <c r="F1428" s="34"/>
      <c r="G1428" s="34"/>
      <c r="H1428" s="34"/>
      <c r="I1428" s="34"/>
      <c r="J1428" s="34"/>
      <c r="K1428" s="34"/>
      <c r="L1428" s="34"/>
      <c r="M1428" s="34"/>
      <c r="N1428" s="34"/>
      <c r="O1428" s="34"/>
    </row>
    <row r="1429" spans="1:15" customFormat="1"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row>
    <row r="1430" spans="1:15" customFormat="1" ht="15" customHeight="1" x14ac:dyDescent="0.2">
      <c r="A1430" s="34"/>
      <c r="B1430" s="34"/>
      <c r="C1430" s="34"/>
      <c r="D1430" s="34"/>
      <c r="E1430" s="34"/>
      <c r="F1430" s="34"/>
      <c r="G1430" s="34"/>
      <c r="H1430" s="34"/>
      <c r="I1430" s="34"/>
      <c r="J1430" s="34" t="s">
        <v>3324</v>
      </c>
      <c r="K1430" s="34"/>
      <c r="L1430" s="34"/>
      <c r="M1430" s="34"/>
      <c r="N1430" s="34"/>
      <c r="O1430" s="34"/>
    </row>
    <row r="1431" spans="1:15" customFormat="1" ht="15.75" customHeight="1" x14ac:dyDescent="0.2">
      <c r="A1431" s="34"/>
      <c r="B1431" s="34"/>
      <c r="C1431" s="34"/>
      <c r="D1431" s="34"/>
      <c r="E1431" s="34"/>
      <c r="F1431" s="34"/>
      <c r="G1431" s="34"/>
      <c r="H1431" s="34"/>
      <c r="I1431" s="34"/>
      <c r="J1431" s="34"/>
      <c r="K1431" s="34"/>
      <c r="L1431" s="34"/>
      <c r="M1431" s="34"/>
      <c r="N1431" s="34"/>
      <c r="O1431" s="34"/>
    </row>
    <row r="1432" spans="1:15" customFormat="1" ht="15" customHeight="1" x14ac:dyDescent="0.2">
      <c r="A1432" s="34"/>
      <c r="B1432" s="34"/>
      <c r="C1432" s="34"/>
      <c r="D1432" s="34"/>
      <c r="E1432" s="34"/>
      <c r="F1432" s="34"/>
      <c r="G1432" s="34"/>
      <c r="H1432" s="34"/>
      <c r="I1432" s="34"/>
      <c r="J1432" s="34"/>
      <c r="K1432" s="6">
        <f>IF(ABS(OBVEZE!D42-OBVEZE!D43-OBVEZE!D101)&gt;0,1,0)</f>
        <v>1</v>
      </c>
      <c r="L1432" s="34"/>
      <c r="M1432" s="34"/>
      <c r="N1432" s="34"/>
      <c r="O1432" s="34"/>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Ljubica</cp:lastModifiedBy>
  <cp:lastPrinted>2023-01-30T09:49:14Z</cp:lastPrinted>
  <dcterms:created xsi:type="dcterms:W3CDTF">2022-04-01T05:14:30Z</dcterms:created>
  <dcterms:modified xsi:type="dcterms:W3CDTF">2023-01-30T11:34:36Z</dcterms:modified>
</cp:coreProperties>
</file>